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Patragaon Plaza Assam Civil Works 271012027\Final RFP 04022026\"/>
    </mc:Choice>
  </mc:AlternateContent>
  <xr:revisionPtr revIDLastSave="0" documentId="13_ncr:1_{5791614C-2F8C-4F8A-97EE-1BD16D8B207E}" xr6:coauthVersionLast="47" xr6:coauthVersionMax="47" xr10:uidLastSave="{00000000-0000-0000-0000-000000000000}"/>
  <bookViews>
    <workbookView xWindow="-118" yWindow="-118" windowWidth="25370" windowHeight="13667" tabRatio="777" xr2:uid="{00000000-000D-0000-FFFF-FFFF00000000}"/>
  </bookViews>
  <sheets>
    <sheet name="Final Abstract" sheetId="10" r:id="rId1"/>
    <sheet name="Deailed Abstract" sheetId="3" r:id="rId2"/>
    <sheet name="BoQ" sheetId="5" r:id="rId3"/>
    <sheet name="Drawing" sheetId="1" r:id="rId4"/>
    <sheet name="BBS" sheetId="8" r:id="rId5"/>
    <sheet name="Repair &amp; Renovation_Plaza &amp; Off" sheetId="4" r:id="rId6"/>
    <sheet name="Building Painting" sheetId="6" r:id="rId7"/>
  </sheets>
  <definedNames>
    <definedName name="_xlnm._FilterDatabase" localSheetId="2" hidden="1">BoQ!$A$6:$K$132</definedName>
    <definedName name="_xlnm.Print_Area" localSheetId="4">BBS!$A$1:$N$17</definedName>
    <definedName name="_xlnm.Print_Area" localSheetId="2">BoQ!$A$1:$I$160</definedName>
    <definedName name="_xlnm.Print_Area" localSheetId="6">'Building Painting'!$A$1:$H$73</definedName>
    <definedName name="_xlnm.Print_Area" localSheetId="1">'Deailed Abstract'!$A$1:$G$58</definedName>
    <definedName name="_xlnm.Print_Area" localSheetId="3">Drawing!$A$1:$W$59</definedName>
    <definedName name="_xlnm.Print_Area" localSheetId="0">'Final Abstract'!$A$1:$G$22</definedName>
    <definedName name="_xlnm.Print_Area" localSheetId="5">'Repair &amp; Renovation_Plaza &amp; Off'!$A$1:$J$20</definedName>
    <definedName name="_xlnm.Print_Titles" localSheetId="2">BoQ!$1:$7</definedName>
    <definedName name="_xlnm.Print_Titles" localSheetId="6">'Building Painting'!$1:$3</definedName>
    <definedName name="_xlnm.Print_Titles" localSheetId="5">'Repair &amp; Renovation_Plaza &amp; Off'!$1:$6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0" l="1"/>
  <c r="F5" i="10"/>
  <c r="F6" i="10" s="1"/>
  <c r="A9" i="10"/>
  <c r="A10" i="10" s="1"/>
  <c r="A11" i="10" s="1"/>
  <c r="F8" i="10"/>
  <c r="D36" i="3"/>
  <c r="F40" i="3"/>
  <c r="F24" i="3"/>
  <c r="I8" i="4"/>
  <c r="F11" i="10" l="1"/>
  <c r="D62" i="5"/>
  <c r="G89" i="5"/>
  <c r="G88" i="5"/>
  <c r="D87" i="5"/>
  <c r="G87" i="5" s="1"/>
  <c r="D86" i="5"/>
  <c r="G86" i="5" s="1"/>
  <c r="D83" i="5"/>
  <c r="G83" i="5" s="1"/>
  <c r="G82" i="5"/>
  <c r="G81" i="5"/>
  <c r="G80" i="5"/>
  <c r="G79" i="5"/>
  <c r="G76" i="5"/>
  <c r="G75" i="5"/>
  <c r="G74" i="5"/>
  <c r="G71" i="5"/>
  <c r="D70" i="5"/>
  <c r="G85" i="5"/>
  <c r="G84" i="5"/>
  <c r="G78" i="5"/>
  <c r="G77" i="5"/>
  <c r="G73" i="5"/>
  <c r="G72" i="5"/>
  <c r="G62" i="5"/>
  <c r="G67" i="5"/>
  <c r="G66" i="5"/>
  <c r="G65" i="5"/>
  <c r="G64" i="5"/>
  <c r="J7" i="10" l="1"/>
  <c r="G68" i="5"/>
  <c r="D39" i="3" l="1"/>
  <c r="F39" i="3" s="1"/>
  <c r="G46" i="5" l="1"/>
  <c r="G155" i="5"/>
  <c r="G154" i="5"/>
  <c r="G153" i="5"/>
  <c r="G150" i="5"/>
  <c r="G151" i="5" s="1"/>
  <c r="D37" i="3" s="1"/>
  <c r="F37" i="3" s="1"/>
  <c r="F36" i="3"/>
  <c r="G147" i="5"/>
  <c r="G146" i="5"/>
  <c r="G68" i="6"/>
  <c r="F68" i="6"/>
  <c r="F67" i="6"/>
  <c r="G67" i="6"/>
  <c r="A14" i="5"/>
  <c r="A39" i="5" s="1"/>
  <c r="D114" i="5"/>
  <c r="G114" i="5" s="1"/>
  <c r="G113" i="5"/>
  <c r="G112" i="5"/>
  <c r="G110" i="5"/>
  <c r="G109" i="5"/>
  <c r="G108" i="5"/>
  <c r="G107" i="5"/>
  <c r="G156" i="5" l="1"/>
  <c r="D38" i="3" s="1"/>
  <c r="F38" i="3" s="1"/>
  <c r="A40" i="5"/>
  <c r="G148" i="5"/>
  <c r="G115" i="5"/>
  <c r="D12" i="3" s="1"/>
  <c r="F12" i="3" s="1"/>
  <c r="D42" i="5"/>
  <c r="D41" i="5"/>
  <c r="J41" i="5"/>
  <c r="A61" i="5" l="1"/>
  <c r="A69" i="5" s="1"/>
  <c r="A97" i="5" s="1"/>
  <c r="A103" i="5" s="1"/>
  <c r="A106" i="5" s="1"/>
  <c r="A117" i="5" s="1"/>
  <c r="A120" i="5" s="1"/>
  <c r="A125" i="5" s="1"/>
  <c r="A130" i="5" s="1"/>
  <c r="A131" i="5" s="1"/>
  <c r="A132" i="5" s="1"/>
  <c r="A133" i="5" s="1"/>
  <c r="A134" i="5" s="1"/>
  <c r="A135" i="5" s="1"/>
  <c r="A136" i="5" s="1"/>
  <c r="A137" i="5" s="1"/>
  <c r="A138" i="5" s="1"/>
  <c r="A139" i="5" s="1"/>
  <c r="A140" i="5" s="1"/>
  <c r="A141" i="5" s="1"/>
  <c r="A142" i="5" s="1"/>
  <c r="A143" i="5" s="1"/>
  <c r="A144" i="5" s="1"/>
  <c r="A145" i="5" s="1"/>
  <c r="A149" i="5" s="1"/>
  <c r="A152" i="5" s="1"/>
  <c r="G136" i="5"/>
  <c r="G137" i="5"/>
  <c r="G138" i="5"/>
  <c r="G139" i="5"/>
  <c r="G140" i="5"/>
  <c r="G141" i="5"/>
  <c r="G142" i="5"/>
  <c r="G143" i="5"/>
  <c r="G144" i="5"/>
  <c r="G135" i="5"/>
  <c r="F26" i="3" l="1"/>
  <c r="F27" i="3"/>
  <c r="F28" i="3"/>
  <c r="F29" i="3"/>
  <c r="F30" i="3"/>
  <c r="F31" i="3"/>
  <c r="F32" i="3"/>
  <c r="F33" i="3"/>
  <c r="F34" i="3"/>
  <c r="F35" i="3"/>
  <c r="G134" i="5" l="1"/>
  <c r="D25" i="3" s="1"/>
  <c r="F25" i="3" s="1"/>
  <c r="G133" i="5"/>
  <c r="D23" i="3" s="1"/>
  <c r="F23" i="3" s="1"/>
  <c r="G129" i="5" l="1"/>
  <c r="D123" i="5"/>
  <c r="G123" i="5" s="1"/>
  <c r="G72" i="6"/>
  <c r="H14" i="4"/>
  <c r="E14" i="4"/>
  <c r="F9" i="10"/>
  <c r="F12" i="10" s="1"/>
  <c r="D70" i="6"/>
  <c r="G71" i="6"/>
  <c r="F70" i="6"/>
  <c r="G65" i="6"/>
  <c r="F64" i="6"/>
  <c r="G64" i="6" s="1"/>
  <c r="F63" i="6"/>
  <c r="G63" i="6" s="1"/>
  <c r="G61" i="6"/>
  <c r="F60" i="6"/>
  <c r="G60" i="6" s="1"/>
  <c r="F59" i="6"/>
  <c r="G59" i="6" s="1"/>
  <c r="G57" i="6"/>
  <c r="F56" i="6"/>
  <c r="G56" i="6" s="1"/>
  <c r="F55" i="6"/>
  <c r="G55" i="6" s="1"/>
  <c r="G53" i="6"/>
  <c r="G52" i="6"/>
  <c r="F51" i="6"/>
  <c r="G51" i="6" s="1"/>
  <c r="F50" i="6"/>
  <c r="G50" i="6" s="1"/>
  <c r="G48" i="6"/>
  <c r="G47" i="6"/>
  <c r="F46" i="6"/>
  <c r="G46" i="6" s="1"/>
  <c r="F45" i="6"/>
  <c r="G45" i="6" s="1"/>
  <c r="G43" i="6"/>
  <c r="G42" i="6"/>
  <c r="F41" i="6"/>
  <c r="G41" i="6" s="1"/>
  <c r="F40" i="6"/>
  <c r="G40" i="6" s="1"/>
  <c r="G38" i="6"/>
  <c r="G37" i="6"/>
  <c r="F36" i="6"/>
  <c r="G36" i="6" s="1"/>
  <c r="F35" i="6"/>
  <c r="G35" i="6" s="1"/>
  <c r="G28" i="6"/>
  <c r="G27" i="6"/>
  <c r="F26" i="6"/>
  <c r="G26" i="6" s="1"/>
  <c r="F25" i="6"/>
  <c r="G25" i="6" s="1"/>
  <c r="D30" i="6"/>
  <c r="G33" i="6"/>
  <c r="G32" i="6"/>
  <c r="F31" i="6"/>
  <c r="G31" i="6" s="1"/>
  <c r="F30" i="6"/>
  <c r="G23" i="6"/>
  <c r="G22" i="6"/>
  <c r="H13" i="4"/>
  <c r="H11" i="4"/>
  <c r="H12" i="4"/>
  <c r="E7" i="4"/>
  <c r="E132" i="5"/>
  <c r="G132" i="5" s="1"/>
  <c r="F13" i="10" l="1"/>
  <c r="F14" i="10" s="1"/>
  <c r="F15" i="10" s="1"/>
  <c r="G70" i="6"/>
  <c r="G30" i="6"/>
  <c r="D22" i="3"/>
  <c r="F22" i="3" s="1"/>
  <c r="A6" i="3" l="1"/>
  <c r="A7" i="3" s="1"/>
  <c r="A8" i="3" s="1"/>
  <c r="A9" i="3" s="1"/>
  <c r="A10" i="3" s="1"/>
  <c r="A11" i="3" s="1"/>
  <c r="G127" i="5"/>
  <c r="G130" i="5" s="1"/>
  <c r="G128" i="5"/>
  <c r="G126" i="5"/>
  <c r="D16" i="3" s="1"/>
  <c r="F16" i="3" s="1"/>
  <c r="E131" i="5"/>
  <c r="G131" i="5" s="1"/>
  <c r="A12" i="3" l="1"/>
  <c r="A13" i="3" s="1"/>
  <c r="A14" i="3" s="1"/>
  <c r="A22" i="3" s="1"/>
  <c r="A23" i="3" s="1"/>
  <c r="A24" i="3" l="1"/>
  <c r="A25" i="3" s="1"/>
  <c r="A26" i="3" s="1"/>
  <c r="A27" i="3" s="1"/>
  <c r="A28" i="3" s="1"/>
  <c r="A29" i="3" s="1"/>
  <c r="A30" i="3" s="1"/>
  <c r="A31" i="3" s="1"/>
  <c r="A32" i="3" s="1"/>
  <c r="A33" i="3" s="1"/>
  <c r="A34" i="3" s="1"/>
  <c r="A35" i="3" s="1"/>
  <c r="A36" i="3" s="1"/>
  <c r="A37" i="3" s="1"/>
  <c r="A38" i="3" s="1"/>
  <c r="A39" i="3" s="1"/>
  <c r="A40" i="3" s="1"/>
  <c r="G104" i="5"/>
  <c r="G105" i="5" s="1"/>
  <c r="D118" i="5"/>
  <c r="G118" i="5" s="1"/>
  <c r="G119" i="5" s="1"/>
  <c r="D13" i="3" s="1"/>
  <c r="F13" i="3" s="1"/>
  <c r="G101" i="5"/>
  <c r="D100" i="5"/>
  <c r="G100" i="5" s="1"/>
  <c r="D99" i="5"/>
  <c r="G99" i="5" s="1"/>
  <c r="E98" i="5"/>
  <c r="D98" i="5"/>
  <c r="G94" i="5"/>
  <c r="G93" i="5"/>
  <c r="G92" i="5"/>
  <c r="G91" i="5"/>
  <c r="G70" i="5"/>
  <c r="G57" i="5"/>
  <c r="G54" i="5"/>
  <c r="G53" i="5"/>
  <c r="G52" i="5"/>
  <c r="D51" i="5"/>
  <c r="G51" i="5" s="1"/>
  <c r="G50" i="5"/>
  <c r="D45" i="5"/>
  <c r="G45" i="5" s="1"/>
  <c r="D44" i="5"/>
  <c r="G44" i="5" s="1"/>
  <c r="D43" i="5"/>
  <c r="G43" i="5" s="1"/>
  <c r="D47" i="5"/>
  <c r="G47" i="5" s="1"/>
  <c r="D48" i="5"/>
  <c r="G48" i="5" s="1"/>
  <c r="D49" i="5"/>
  <c r="G49" i="5" s="1"/>
  <c r="G42" i="5"/>
  <c r="G41" i="5"/>
  <c r="G11" i="8"/>
  <c r="F11" i="8"/>
  <c r="G8" i="8"/>
  <c r="F8" i="8"/>
  <c r="G36" i="5"/>
  <c r="G35" i="5"/>
  <c r="G34" i="5"/>
  <c r="G33" i="5"/>
  <c r="G32" i="5"/>
  <c r="G31" i="5"/>
  <c r="D30" i="5"/>
  <c r="G30" i="5" s="1"/>
  <c r="G29" i="5"/>
  <c r="G28" i="5"/>
  <c r="D27" i="5"/>
  <c r="G27" i="5" s="1"/>
  <c r="G25" i="5"/>
  <c r="G24" i="5"/>
  <c r="G23" i="5"/>
  <c r="G22" i="5"/>
  <c r="D16" i="5"/>
  <c r="G16" i="5" s="1"/>
  <c r="G37" i="5"/>
  <c r="E12" i="5"/>
  <c r="G12" i="5" s="1"/>
  <c r="G10" i="5"/>
  <c r="D11" i="5"/>
  <c r="G11" i="5" s="1"/>
  <c r="D9" i="5"/>
  <c r="I8" i="8" l="1"/>
  <c r="G96" i="5"/>
  <c r="G98" i="5"/>
  <c r="D11" i="3"/>
  <c r="F11" i="3" s="1"/>
  <c r="J8" i="8"/>
  <c r="N8" i="8" s="1"/>
  <c r="G9" i="5"/>
  <c r="G13" i="5" s="1"/>
  <c r="G102" i="5" l="1"/>
  <c r="D10" i="3" s="1"/>
  <c r="F10" i="3" s="1"/>
  <c r="D5" i="3"/>
  <c r="F5" i="3" s="1"/>
  <c r="I11" i="8"/>
  <c r="J11" i="8" s="1"/>
  <c r="N11" i="8" s="1"/>
  <c r="I10" i="8"/>
  <c r="K10" i="8" s="1"/>
  <c r="N10" i="8" s="1"/>
  <c r="I7" i="8"/>
  <c r="F16" i="6"/>
  <c r="G16" i="6" s="1"/>
  <c r="F15" i="6"/>
  <c r="G15" i="6" s="1"/>
  <c r="G13" i="6"/>
  <c r="G12" i="6"/>
  <c r="F11" i="6"/>
  <c r="G11" i="6" s="1"/>
  <c r="G9" i="6"/>
  <c r="G8" i="6"/>
  <c r="F7" i="6"/>
  <c r="G7" i="6" s="1"/>
  <c r="F6" i="6"/>
  <c r="G6" i="6" s="1"/>
  <c r="G59" i="5"/>
  <c r="G58" i="5"/>
  <c r="G56" i="5"/>
  <c r="H19" i="4"/>
  <c r="H18" i="4"/>
  <c r="I19" i="4" s="1"/>
  <c r="H10" i="4"/>
  <c r="I16" i="4" s="1"/>
  <c r="H7" i="4"/>
  <c r="A9" i="4"/>
  <c r="A44" i="3"/>
  <c r="G73" i="6" l="1"/>
  <c r="G60" i="5"/>
  <c r="A45" i="3"/>
  <c r="A46" i="3" s="1"/>
  <c r="D43" i="3"/>
  <c r="F43" i="3" s="1"/>
  <c r="D44" i="3"/>
  <c r="F44" i="3" s="1"/>
  <c r="D45" i="3"/>
  <c r="F45" i="3" s="1"/>
  <c r="D9" i="3"/>
  <c r="K7" i="8"/>
  <c r="N7" i="8" s="1"/>
  <c r="G38" i="5"/>
  <c r="D39" i="5" l="1"/>
  <c r="G39" i="5" s="1"/>
  <c r="D7" i="3" s="1"/>
  <c r="F7" i="3" s="1"/>
  <c r="N12" i="8"/>
  <c r="H20" i="4"/>
  <c r="I20" i="4" s="1"/>
  <c r="D46" i="3" s="1"/>
  <c r="F46" i="3" s="1"/>
  <c r="F48" i="3" s="1"/>
  <c r="D8" i="3"/>
  <c r="F8" i="3" s="1"/>
  <c r="D6" i="3"/>
  <c r="F6" i="3" s="1"/>
  <c r="D122" i="5"/>
  <c r="G122" i="5" s="1"/>
  <c r="G124" i="5" s="1"/>
  <c r="F9" i="3"/>
  <c r="K13" i="5"/>
  <c r="D14" i="3" l="1"/>
  <c r="F14" i="3" s="1"/>
  <c r="G41" i="3" s="1"/>
  <c r="F49" i="3" l="1"/>
  <c r="F50" i="3" s="1"/>
  <c r="F51" i="3" s="1"/>
  <c r="J42" i="3"/>
</calcChain>
</file>

<file path=xl/sharedStrings.xml><?xml version="1.0" encoding="utf-8"?>
<sst xmlns="http://schemas.openxmlformats.org/spreadsheetml/2006/main" count="546" uniqueCount="201">
  <si>
    <t>PLAN FOR FIRST FLOOR</t>
  </si>
  <si>
    <t>NHIT Southern Projects Private Limited</t>
  </si>
  <si>
    <t>Sl.No</t>
  </si>
  <si>
    <t xml:space="preserve"> Description of Item</t>
  </si>
  <si>
    <t>UoM</t>
  </si>
  <si>
    <t>Quantity</t>
  </si>
  <si>
    <t>Rate</t>
  </si>
  <si>
    <t>Amount</t>
  </si>
  <si>
    <t>Remarks</t>
  </si>
  <si>
    <t>I</t>
  </si>
  <si>
    <t>Cum</t>
  </si>
  <si>
    <t>Providing and laying damp-proof course 40 mm thick with cement concrete 1 : 2 : 4 ( 1 Cement : 2 Coarse sand (zone-III) : 4 Graded stone aggregate 12.5mm nominal size)</t>
  </si>
  <si>
    <t>Steel reinforcement work RCC work including straightening, cutting, bending, placing in position and binding all upto Plinth level : Thermo-Mechanically Treated bars of Grade Fe-500D or more.</t>
  </si>
  <si>
    <t>Kgs</t>
  </si>
  <si>
    <t xml:space="preserve">Brick work with common burnt clay modular bricks of class designation 7.5 in foundation and plinth in cement mortar 1: 6  (1 cement  : 6 coarse sand) </t>
  </si>
  <si>
    <t>Sq.m</t>
  </si>
  <si>
    <t>Providing and finishing external walls in two coats with water proof cement paint of approved brand and shade to give an even shade etc. complete</t>
  </si>
  <si>
    <t>Doors and Windows</t>
  </si>
  <si>
    <t>a)</t>
  </si>
  <si>
    <t>b)</t>
  </si>
  <si>
    <t>c)</t>
  </si>
  <si>
    <t>II</t>
  </si>
  <si>
    <t>Nos</t>
  </si>
  <si>
    <t>1) One toilet block at toll plaza on one side of highway i.e. two toilet blocks at the  plaza</t>
  </si>
  <si>
    <t>Description</t>
  </si>
  <si>
    <t>Unit</t>
  </si>
  <si>
    <t>Length</t>
  </si>
  <si>
    <t>Width</t>
  </si>
  <si>
    <t>Height</t>
  </si>
  <si>
    <t xml:space="preserve"> Qty</t>
  </si>
  <si>
    <t>Total Qty</t>
  </si>
  <si>
    <t>Sqm</t>
  </si>
  <si>
    <t>-</t>
  </si>
  <si>
    <t>Item No</t>
  </si>
  <si>
    <t>m</t>
  </si>
  <si>
    <t>Long walls</t>
  </si>
  <si>
    <t>Short walls</t>
  </si>
  <si>
    <t>Total</t>
  </si>
  <si>
    <t>Kg</t>
  </si>
  <si>
    <t>For Internal Side</t>
  </si>
  <si>
    <t>sqm</t>
  </si>
  <si>
    <t>Internal Side</t>
  </si>
  <si>
    <t>Supply, fabrication, and fixing of MS window grills made of 10mm square bars, spaced at 100mm c/c horizontally and vertically, including cutting, welding, grinding, and finishing with one coat of red oxide primer and two coats of enamel paint complete as per drawing and direction of Engineer-in-charge.</t>
  </si>
  <si>
    <t>Measurement sheet for Interior painting of Plaza buildings</t>
  </si>
  <si>
    <t>Description of Item</t>
  </si>
  <si>
    <t>Length in M</t>
  </si>
  <si>
    <t>Width in M</t>
  </si>
  <si>
    <t>Height in M</t>
  </si>
  <si>
    <t>Qty in Sqm</t>
  </si>
  <si>
    <t>I) Ground Floor</t>
  </si>
  <si>
    <t>Long wall</t>
  </si>
  <si>
    <t>Short wall</t>
  </si>
  <si>
    <t>Window</t>
  </si>
  <si>
    <t>Door</t>
  </si>
  <si>
    <t>Ceiling</t>
  </si>
  <si>
    <t>Total Qty in Sqm.</t>
  </si>
  <si>
    <t xml:space="preserve"> Spacing</t>
  </si>
  <si>
    <t>Dia of
 the bar</t>
  </si>
  <si>
    <t>No.of Bars</t>
  </si>
  <si>
    <t>Cutting Length</t>
  </si>
  <si>
    <t>Lap Length</t>
  </si>
  <si>
    <t>Total Length</t>
  </si>
  <si>
    <t>8 mm Φ</t>
  </si>
  <si>
    <t>10 mm Φ</t>
  </si>
  <si>
    <t>12 mm Φ</t>
  </si>
  <si>
    <t>16 mm Φ</t>
  </si>
  <si>
    <t>Total Weight in Kgs</t>
  </si>
  <si>
    <t xml:space="preserve">Bar No </t>
  </si>
  <si>
    <t>Ladies &amp; Gents Toilet</t>
  </si>
  <si>
    <t>Meeting Hall</t>
  </si>
  <si>
    <t>GM Cabin</t>
  </si>
  <si>
    <t>Technical Assistant Room</t>
  </si>
  <si>
    <t>Plaza Manager Room</t>
  </si>
  <si>
    <t>HR &amp; Accounts room</t>
  </si>
  <si>
    <t>(B) Lintel Beam</t>
  </si>
  <si>
    <t>Stirrups</t>
  </si>
  <si>
    <t>Description of Bar</t>
  </si>
  <si>
    <t>Bar Shape</t>
  </si>
  <si>
    <t>For Plinth Beam :</t>
  </si>
  <si>
    <t>Passage</t>
  </si>
  <si>
    <t xml:space="preserve">Plaza Manager </t>
  </si>
  <si>
    <t>Backside wall</t>
  </si>
  <si>
    <t>HR &amp; Accounts</t>
  </si>
  <si>
    <t>Side wall</t>
  </si>
  <si>
    <t>Toilet</t>
  </si>
  <si>
    <t>GM Cabin inner</t>
  </si>
  <si>
    <t>Technical room</t>
  </si>
  <si>
    <t>W (1.5 x 1.3)</t>
  </si>
  <si>
    <t>D (1.2 x 2.1)</t>
  </si>
  <si>
    <t>D1 (0.9 x 2.1)</t>
  </si>
  <si>
    <t>V (0.6 x 0.6)</t>
  </si>
  <si>
    <t>Deduction for Doors &amp; Windows</t>
  </si>
  <si>
    <t xml:space="preserve">Providing and laying rectified Glazed Ceramic floor tiles of size 600X600 mm  or more (thickness to be specified by the manufacturer), of 1st quality conforming to  IS : 15622, of approved make, in Colours White, Ivory, Grey, Fume Red Brown, laid on 20mm thick cement mortar 1 : 4 ( 1 cement : 4 coarse sand), jointing with grey cement slurry @ 3.3 kg/ sqm including grouting the joints with white cement and matching pigments etc., complete.  </t>
  </si>
  <si>
    <t xml:space="preserve">Providing and laying rectified Antiskid floor tiles of size 300X300 mm  or more (thickness to be specified by the manufacturer), of 1st quality conforming to  IS : 15622, of approved make, in Colours White, Ivory, Grey, Fume Red Brown, laid on 20mm thick cement mortar 1 : 4 ( 1 cement : 4 coarse sand), jointing with grey cement slurry @ 3.3 kg/ sqm including grouting the joints with white cement and matching pigments etc., complete.  </t>
  </si>
  <si>
    <t xml:space="preserve">Internal Side </t>
  </si>
  <si>
    <t>Providing and fixing aluminium framed glass door (single/double shutter) made of powder-coated aluminium sections, fitted with 10/12 mm toughened glass, floor spring/door closer, lock, handles and all necessary accessories, complete as per specifications and engineer-in-charge directions - D (1.2 x 2.1)</t>
  </si>
  <si>
    <t>Providing and Fixing of Aluminium Work For Doors, Windows, Ventilators and Partitions With Extruded Built Up Standard Tubular Sections/appropriate Z Sections And Other Sections Of Approved Make W (1.5X1.3)</t>
  </si>
  <si>
    <t>Providing and fixing factory-made solid PVC door shutter and frame, made of PVC hollow sections with 5 mm thick PVC sheet, including hinges, tower bolts, handle, lock and all fittings, complete. 
D1 (0.9 x 2.1)</t>
  </si>
  <si>
    <t>Providing and fixing the roof with JSW metal roofing sheets (profiled / colour-coated), including supply and installation of steel trusses, RCC tie beams / peripheral beams, purlins, support steel members, fasteners / self-drilling screws, ridge caps, side flashings, closure strips, sealants, gutters and downpipes, complete as per specifications and engineer-in-charge directions</t>
  </si>
  <si>
    <t>Construction of Office building at First Floor</t>
  </si>
  <si>
    <t>Rates as per SOR 25-26</t>
  </si>
  <si>
    <t>Providing and fixing suspended false ceiling with 12.5 mm thick gypsum board (ISI-marked) on GI framework, including galvanised perimeter channels, intermediate channels, ceiling sections, suspension rods, hold-fasts, dash fasteners, joints treated with jointing compound &amp; tape, finishing, cutting openings for lights/AC grills, and complete as per specifications and direction of Engineer-in-Charge.</t>
  </si>
  <si>
    <t>Market rate</t>
  </si>
  <si>
    <t>Market Rate</t>
  </si>
  <si>
    <t>Abstract for Construction of Office Building at Veeravalli Toll Plaza</t>
  </si>
  <si>
    <t>c) Accounts</t>
  </si>
  <si>
    <t>iii. Accounts, Strong and Cash van Room</t>
  </si>
  <si>
    <t>v. Pantry</t>
  </si>
  <si>
    <t>vi. Toilets</t>
  </si>
  <si>
    <t>vii. Medical</t>
  </si>
  <si>
    <t>viii. Highway Services room</t>
  </si>
  <si>
    <t>ix. Vehicle Rescue room</t>
  </si>
  <si>
    <t>x. POS room</t>
  </si>
  <si>
    <t>xi. Manager room</t>
  </si>
  <si>
    <t>xii. ATMS room</t>
  </si>
  <si>
    <t>xiii. Control room</t>
  </si>
  <si>
    <t>Total (A)</t>
  </si>
  <si>
    <t>Total (B)</t>
  </si>
  <si>
    <t>Grand Total (A+B)</t>
  </si>
  <si>
    <t>Repair &amp; Renovation of Office Buildings at Ground Floor</t>
  </si>
  <si>
    <t>d) Passage</t>
  </si>
  <si>
    <t>d)</t>
  </si>
  <si>
    <t>Providing and fixing factory-made solid PVC door shutter and frame, made of PVC hollow sections with 5 mm thick PVC sheet, including hinges, tower bolts, handle, lock and all fittings, complete. 
V (0.6 x 0.6)</t>
  </si>
  <si>
    <t>Proposed Plan for Construction of Office Building at First Floor in Veeravalli Toll Plaza</t>
  </si>
  <si>
    <t>All charges for providing and fixing white vitreous chine pedestal type water closet (European type) with seat and lid.</t>
  </si>
  <si>
    <t>Providing and fixing white glazed vitreous china wash basin of size 550×400 mm (standard size) including C.I./M.S. brackets, cutting and making good the wall where required,</t>
  </si>
  <si>
    <t>Waste water line 32mm</t>
  </si>
  <si>
    <t xml:space="preserve">Sanitary line (from closet to chamber)- 100mm </t>
  </si>
  <si>
    <t>Nahany Trap</t>
  </si>
  <si>
    <t>Supplying and fixing Mirror- fixing with necessary fittings including all other incidental charges and as directed by Engineer</t>
  </si>
  <si>
    <t>Providing and fixing toilet paper holder</t>
  </si>
  <si>
    <t>Providing and fixing C.P brass angle valve for basin mixer, health faucet and geyser points of approved quality conforming to IS:8931, 15mm nominal bore</t>
  </si>
  <si>
    <t>providing and fixing C.P brass long body bib cock of approved quality conforming to IS standards and weighing not less than 500 gms, 15mm nominal bore</t>
  </si>
  <si>
    <t>P&amp;F Faucet for Water closet</t>
  </si>
  <si>
    <t>Supply &amp; Fixing of  C.P finish brass wall mounted towel ring</t>
  </si>
  <si>
    <t>Rmt</t>
  </si>
  <si>
    <t>Balcony</t>
  </si>
  <si>
    <t>Open Space</t>
  </si>
  <si>
    <t>Stair</t>
  </si>
  <si>
    <t>(A) Plinth Beam on GL Floor Slab</t>
  </si>
  <si>
    <t>Door Not Deduct</t>
  </si>
  <si>
    <t>Wall Tiles Ladies and Gents Toilet</t>
  </si>
  <si>
    <t>Wall Tiles GM Cabin Toilet</t>
  </si>
  <si>
    <t>Deduction</t>
  </si>
  <si>
    <t>Ventilation "V"</t>
  </si>
  <si>
    <t>Door "D1"</t>
  </si>
  <si>
    <t>Wall Tiles for Toilet</t>
  </si>
  <si>
    <t>Skriting</t>
  </si>
  <si>
    <t>xivi. Passage</t>
  </si>
  <si>
    <t>xiv. Stair</t>
  </si>
  <si>
    <r>
      <rPr>
        <b/>
        <sz val="8"/>
        <rFont val="Poppins"/>
      </rPr>
      <t xml:space="preserve">Providing and Applying Primer and Weatherproof Paint to Exterior Surfaces (Building) </t>
    </r>
    <r>
      <rPr>
        <sz val="8"/>
        <rFont val="Poppins"/>
      </rPr>
      <t>This item includes the preparation and application of 1 coat of primer and 2 coats of weatherproof paint in the approved shade to the exterior surfaces of the building. The work involves thoroughly cleaning the surface to remove all dirt, dust, oil, grease, efflorescence, and other contaminants that could affect paint adhesion. After cleaning, a coat of primer is applied, followed by two coats of weatherproof paint, ensuring a durable and uniform finish. The work will be carried out in accordance with MoRTH Clause 800, CPWD specifications, and the directions of the Engineer-in Charge. The final price includes the cost of all materials (primer, weatherproof paint), labor for surface preparation, cleaning, application of primer and paint, transportation of materials to the site, overheads, profit, and any required machinery for application. Relevant Standards: MoRTH Clause 800: Painting and Surface Finishing Work CPWD Specification 305: Surface Preparation and Painting Work for Exterior Surfaces IS 5410: Specification for Weather-Resistant Paints for Exterior Use</t>
    </r>
  </si>
  <si>
    <t xml:space="preserve">Sqm </t>
  </si>
  <si>
    <r>
      <rPr>
        <b/>
        <sz val="8"/>
        <rFont val="Poppins"/>
      </rPr>
      <t xml:space="preserve">UPVC Doors, Windows, and Ventilators  </t>
    </r>
    <r>
      <rPr>
        <sz val="8"/>
        <rFont val="Poppins"/>
      </rPr>
      <t xml:space="preserve">
Providing and fixing factory-made UPVC door frame made of uPVC extruded sections having an overall dimension as below (tolerance ±1 mm), with wall thickness 2.0 mm (±0.2 mm), corners of the door frame to be jointed with galvanized brackets and stainless-steel screws, joints mitred and plastic welded. The hinge-side vertical of the frame is reinforced by galvanized M.S. tube of size 19 × 19 mm and 1 mm (±0.1 mm) wall thickness and 3 nos. stainless-steel hinges fixed to the frame complete as per manufacturer’s specification and direction of Engineer-in-charge.
Providing and fixing of UPVC shutter with glass (5 mm thick toughened glass) louvers/frosted glass &amp; 5 mm aluminium panel of door, window &amp; ventilators complete as per approved shop drawings and direction of Engineer-in-charge.</t>
    </r>
  </si>
  <si>
    <t>Door (D-1.2 x 2.1)</t>
  </si>
  <si>
    <r>
      <rPr>
        <b/>
        <sz val="8"/>
        <rFont val="Poppins"/>
      </rPr>
      <t>Toilet Wall Tiles-</t>
    </r>
    <r>
      <rPr>
        <sz val="8"/>
        <rFont val="Poppins"/>
      </rPr>
      <t>Supplying, fitting, and fixing first quality ceramic wall tiles (15mm thick) using sand-cement mortar (1:3) with a 2mm thick cement slurry applied to the back of the tiles, utilizing cement at 2.91 kg per Sqm for slurry application. Joint filling shall be done with white cement slurry at 0.20 kg per Sqm to ensure joints are finished to match the existing work. Each tile shall be fixed with 4 key stones (10mm) adhered with Araldite or equivalent adhesive at the back to ensure stability. Finishing of joints shall include white cement mixed with coloring oxide if required, to match the tile color. Concrete or base surfaces shall be roughened as necessary to achieve proper adhesion, or otherwise prepared with synthetic adhesive and grout material as specified. Upon completion, tiles shall be aligned, free from gaps or protrusions, and thoroughly cleaned to attain a uniform finish. The final price includes the cost of all materials (tiles, cement, adhesives), skilled labor, surface preparation, necessary tools and cleaning, transportation, and handling, along with standard allowances for tile breakage and contractor overheads and profit. Measurement shall be in square meters (Sqm) based on the finished area of wall tiling, inclusive of all materials and labor as directed by the Engineer-in-Charge.</t>
    </r>
  </si>
  <si>
    <r>
      <rPr>
        <b/>
        <sz val="8"/>
        <rFont val="Poppins"/>
      </rPr>
      <t>1st Class Brick Masonry Work in Cement Mortar 1:3</t>
    </r>
    <r>
      <rPr>
        <sz val="8"/>
        <rFont val="Poppins"/>
      </rPr>
      <t xml:space="preserve"> This item includes the construction of brick masonry using 1st class burnt clay bricks, laid in cement mortar of mix ratio 1:3 (Cement: Sand), for foundations, walls, piers, columns, and other structures as per the approved drawings and technical specifications, from ground level till plinth and in superstructure above plinth level up to floor five level. The work includes thoroughly soaking the bricks in water for a minimum period of one hour prior to laying them to ensure proper bonding and to achieve maximum strength. The work shall also involve the protection of the green structure from rain during curing by suitable coverings. Curing of the masonry shall be done for a minimum period of 7 days as per standard practices to ensure the proper hydration and strength development of the mortar and masonry. The work excludes the cost of pointing, plastering, or any additional finish unless specified otherwise. The work shall be executed in accordance with the relevant CPWD and IS specifications. The final price includes the cost of procurement of 1st class bricks, cement, sand, and other necessary materials, including royalty charges, transportation to site, soaking of bricks, labor, machinery, curing, and all overheads and profit. The cost does not include pointing, plastering, or any decorative finishes unless specified separately. Safety measures and quality checks shall be implemented during all stages. Relevant Standards: CPWD Specification No. 6.4 (Brick Masonry Work) MoRTH Clause 1300 (Brick Masonry Work)</t>
    </r>
  </si>
  <si>
    <r>
      <rPr>
        <b/>
        <sz val="8"/>
        <rFont val="Poppins"/>
      </rPr>
      <t>Providing and Applying Primer, Putty, and Emulsion Paint to Interior Surfaces (Building)</t>
    </r>
    <r>
      <rPr>
        <sz val="8"/>
        <rFont val="Poppins"/>
      </rPr>
      <t xml:space="preserve"> This item covers the preparation and application of 1 coat of putty (1mm thickness), 1 coat of primer, and 2 coats of Apcolite Premium Emulsion or an equivalent emulsion paint in the approved shade to the interior surfaces of the building. The work includes thorough cleaning of the surface to remove dirt, dust, oil, grease, efflorescence, and any other contaminants. After cleaning, the surface will be treated with 1mm thick putty to smoothen the surface, followed by the application of a coat of primer and two coats of emulsion paint. The work will be completed as per MoRTH Clause 800, CPWD Specifications 500, and the directions of the Engineer-in-Charge. The final price includes the cost of all materials (primer, putty, emulsion paint), labor for surface preparation, cleaning, application of putty, primer, and paint, transportation of materials to the site, overheads, profit, and any required machinery for application. Relevant Standards: MoRTH Clause 800: Painting and Surface Finishing Work CPWD Specification 500: Finish for Internal Walls, including Use of Putty and Emulsion Paint</t>
    </r>
  </si>
  <si>
    <r>
      <rPr>
        <b/>
        <sz val="8"/>
        <rFont val="Poppins"/>
      </rPr>
      <t xml:space="preserve">False ceiling: </t>
    </r>
    <r>
      <rPr>
        <sz val="8"/>
        <rFont val="Poppins"/>
      </rPr>
      <t xml:space="preserve">Providing and fixing suspended false ceiling consisting of G.I. perimeter channels (size 0.55 mm thick, 27 mm wide with 20 mm flanges), fixed to walls/partitions with suitable fasteners at 450 mm centres, suspended using G.I. intermediate channels (size 0.9 mm thick, 45 mm wide with two flanges of 15 mm each) fixed to the perimeter channel with connecting clips. Ceiling sections (size 0.55 mm thick, 80 mm wide with two flanges of 26 mm each and a web of 0.55 mm) shall be fixed to the intermediate channel with connecting clips at 610 mm centres. Ceiling panels of 12.5 mm thick gypsum board conforming to IS:2095, fixed to the ceiling section with self-drilling screws 25 mm long at 230 mm centres, including jointing and finishing to achieve a flush finish, using jointing compound and paper tape, as per manufacturer's specification and direction of Engineer-in-Charge. </t>
    </r>
  </si>
  <si>
    <r>
      <rPr>
        <b/>
        <sz val="8"/>
        <rFont val="Poppins"/>
      </rPr>
      <t xml:space="preserve">Glazing for  Doors, Windows, and Ventilators (6mm Float Glass) </t>
    </r>
    <r>
      <rPr>
        <sz val="8"/>
        <rFont val="Poppins"/>
      </rPr>
      <t xml:space="preserve">
 </t>
    </r>
    <r>
      <rPr>
        <b/>
        <sz val="8"/>
        <rFont val="Poppins"/>
      </rPr>
      <t xml:space="preserve">Scope of Work </t>
    </r>
    <r>
      <rPr>
        <sz val="8"/>
        <rFont val="Poppins"/>
      </rPr>
      <t xml:space="preserve">
This item includes the supply and fixing of 6 mm float glass panels for aluminum doors, windows, and ventilators as per approved drawings. The work shall ensure precision, alignment, and adherence to safety standards while achieving an aesthetically pleasing finish. 
 </t>
    </r>
    <r>
      <rPr>
        <b/>
        <sz val="8"/>
        <rFont val="Poppins"/>
      </rPr>
      <t xml:space="preserve">Glass Specifications </t>
    </r>
    <r>
      <rPr>
        <sz val="8"/>
        <rFont val="Poppins"/>
      </rPr>
      <t xml:space="preserve">
The glass shall be clear, tinted, or frosted as specified, conforming to IS 2835 (flat transparent sheet glass), IS 14900 (safety glass), and IS 2553 (Part 1) (safety glazing materials). All glass must be defect-free, with  machine-finished edges for safety. 
 </t>
    </r>
    <r>
      <rPr>
        <b/>
        <sz val="8"/>
        <rFont val="Poppins"/>
      </rPr>
      <t xml:space="preserve">Installation Process </t>
    </r>
    <r>
      <rPr>
        <sz val="8"/>
        <rFont val="Poppins"/>
      </rPr>
      <t xml:space="preserve">
Glass panels shall be secured using aluminum snap beading, EPDM gaskets, and silicon sealants conforming to IS 15477 for airtight and watertight fixing. Installation must ensure uniform edge clearances, avoiding stress that could cause defects. Finished panels shall be cleaned and polished for clarity. 
</t>
    </r>
    <r>
      <rPr>
        <b/>
        <sz val="8"/>
        <rFont val="Poppins"/>
      </rPr>
      <t xml:space="preserve"> Compliance and Quality Control 
</t>
    </r>
    <r>
      <rPr>
        <sz val="8"/>
        <rFont val="Poppins"/>
      </rPr>
      <t xml:space="preserve">Work shall comply with IS standards and CPWD Specifications Clause 21, with inspection and approval by the Engineer-in-Charge. 
 </t>
    </r>
    <r>
      <rPr>
        <b/>
        <sz val="8"/>
        <rFont val="Poppins"/>
      </rPr>
      <t xml:space="preserve">Measurement and Payment </t>
    </r>
    <r>
      <rPr>
        <sz val="8"/>
        <rFont val="Poppins"/>
      </rPr>
      <t xml:space="preserve">
Measurement shall be in square meters for the actual area of glass fixed, inclusive of all accessories and installation procedures.</t>
    </r>
  </si>
  <si>
    <r>
      <rPr>
        <b/>
        <sz val="8"/>
        <rFont val="Poppins"/>
      </rPr>
      <t>Providing and applying  two coats enamel paint (First Quality of Asian/Berger/Nerolac)</t>
    </r>
    <r>
      <rPr>
        <sz val="8"/>
        <rFont val="Poppins"/>
      </rPr>
      <t xml:space="preserve">
This item includes the preparation and application of  2 coats of synthetic enamel paint in the approved shade to the Kerb surfaces. The work involves thoroughly cleaning the surface to remove all dirt, dust, oil, grease, efflorescence, Soil and other contaminants that could affect paint adhesion. After cleaning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</si>
  <si>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t>Door Closer</t>
  </si>
  <si>
    <t xml:space="preserve">Door-D </t>
  </si>
  <si>
    <t>Door-D 1</t>
  </si>
  <si>
    <t>Providing and fixing of Automatic door closer with approved good quality of brand etc., (Brand : Godrej)</t>
  </si>
  <si>
    <t>All charges for providing and fixing of vertical executive curtains with scope including manpower , machinaries , tools &amp; tackles , transportations etc.,</t>
  </si>
  <si>
    <t xml:space="preserve">Curtains </t>
  </si>
  <si>
    <t>Granite stone</t>
  </si>
  <si>
    <t>Toilet partation</t>
  </si>
  <si>
    <r>
      <t xml:space="preserve">Supply and fixing the </t>
    </r>
    <r>
      <rPr>
        <b/>
        <sz val="8"/>
        <rFont val="Poppins"/>
      </rPr>
      <t>granite stone of approved shade for jambs/cills of doors &amp; windows of the builing(</t>
    </r>
    <r>
      <rPr>
        <sz val="8"/>
        <rFont val="Poppins"/>
      </rPr>
      <t>location specified  herein below),complete in all respects with finishing work, as per the direction of the engineer in charge.
Specifications:
- Material: 18mm thick granite stone
- Width: 1 foot (approximately 305 mm)
Locations:
- All doors: head and jamb (3 sides)
- All windows: Cill, jamb, and head (4 sides)
Inclusions:
- Supply of granite stone in approved shade.
- Cutting and shaping of stone to fit the specified locations.
- Fixing of stone at the specified locations.
- Completing all necessary finishing work.
-2mm Chamfering of open edges.</t>
    </r>
  </si>
  <si>
    <t>Waste water line (from Wash basin/ urinal to Soakpit)- 75 mm</t>
  </si>
  <si>
    <t>Overhead Water Tank (1000 ltr)</t>
  </si>
  <si>
    <t>Add</t>
  </si>
  <si>
    <t>GST @18%</t>
  </si>
  <si>
    <t>Amount Incl GST</t>
  </si>
  <si>
    <t>Electrical Work</t>
  </si>
  <si>
    <t>L/S</t>
  </si>
  <si>
    <r>
      <rPr>
        <b/>
        <sz val="8"/>
        <rFont val="Poppins"/>
      </rPr>
      <t>Floor Beam &amp; Colunm,Lintel Beam Reinforced Cement Concrete (M25)-</t>
    </r>
    <r>
      <rPr>
        <sz val="8"/>
        <rFont val="Poppins"/>
      </rPr>
      <t xml:space="preserve"> All charges for providing and placing RCC M25 grade concrete for foundations as per approved drawings and technical specifications, conforming to MoRTH Sections 1500, 1700, and 2200. The concrete shall be produced using a batch mix plant, transported via transit mixers, and placed in position using appropriate equipment. The mix design, including approved admixtures, shall be submitted for approval by the Engineer-in Charge (EIC) before production. Aggregates shall not exceed a maximum size of 20 mm, and the concrete shall have a workable slump suitable for RCC. Concrete placement shall ensure a free-fall height of less than 1.5 m to avoid segregation and be compacted using mechanical vibrators for proper consolidation. The rate includes all formwork/shuttering costs to support concrete placement, which must ensure safety and stability. Adequate curing shall be performed for at least 7 days, following approved methods, to meet specified strength and durability. Quality control measures include sampling, testing, and certification as per IS codes like IS 456 and IS 516 to verify strength and compliance. Environmental, material handling, and safety protocols shall be adhered to during execution. All incidental costs related to labor, material, machinery, and overheads are deemed included in the scope of work. Refer MoRTH's specification 1500, 1700&amp; 2200. IS Codes: - IS 456</t>
    </r>
  </si>
  <si>
    <t>Sunshade (Chajja)</t>
  </si>
  <si>
    <t xml:space="preserve">Reinforced Concrete work in beams, suspended  floors, roofs having slope upto 15⁰ landings, balconies, shelves, chajjas, lintels, bands, plain window sills, staircases and spiral stair cases above plinth level upto floor five level, excluding the cost of centering, shuttering, finishing and reinforcement, with  1 : 1.5: 3 (  ( 1 Cement : 1.5  Coarse sand (zone-III) : 3 Graded stone aggregate 20 mm nominal size) </t>
  </si>
  <si>
    <t>External Plaster</t>
  </si>
  <si>
    <t>Providing and finishing Internal walls in two coats with water proof cement paint of approved brand and shade to give an even shade etc. complete</t>
  </si>
  <si>
    <t xml:space="preserve">20 mm Cement plaster of mix 1 : 6 ( 1 cement : 6 find sand) - (outer side)                                                  </t>
  </si>
  <si>
    <t xml:space="preserve">20 mm Cement plaster of mix 1 : 6 ( 1 cement : 6 find sand) - (Inner side)                                                  </t>
  </si>
  <si>
    <t>GM cabin</t>
  </si>
  <si>
    <t>GM cabin Toilet</t>
  </si>
  <si>
    <t>Ground Floor</t>
  </si>
  <si>
    <r>
      <rPr>
        <b/>
        <sz val="8"/>
        <rFont val="Poppins"/>
      </rPr>
      <t>Blinds-</t>
    </r>
    <r>
      <rPr>
        <sz val="8"/>
        <rFont val="Poppins"/>
      </rPr>
      <t>Providing and fixing new blinds of approved make, colour, and material, including all labour, materials, fittings, and accessories, complete as per drawing and as directed by the Engineer-in-Charge.</t>
    </r>
  </si>
  <si>
    <t>Outer Side (GL+1st)</t>
  </si>
  <si>
    <t>External Side 230mm thick Outer Side (GL+1st)</t>
  </si>
  <si>
    <t>Toilet Gents and Ladies</t>
  </si>
  <si>
    <t>Passage &amp; Tech Assit</t>
  </si>
  <si>
    <t>Vitreous china squatting plate urinal with top inlet including CI bracket C.P. brass waste 32 mm.-jaquar or any make equivalent required</t>
  </si>
  <si>
    <t>Overhead syntax water storage tanks (1000 Ltr)</t>
  </si>
  <si>
    <r>
      <t xml:space="preserve">Construction of Office building at First Floor
</t>
    </r>
    <r>
      <rPr>
        <sz val="8"/>
        <rFont val="Poppins"/>
      </rPr>
      <t>Providing and constructing Office Building at First Floor level over existing structure, measured per square metre of built-up area, strictly as per approved drawings, structural designs, specifications, Electrical works and directions of Engineer-in-Charge</t>
    </r>
  </si>
  <si>
    <r>
      <t xml:space="preserve">Construction of Office building at First Floor
</t>
    </r>
    <r>
      <rPr>
        <sz val="8"/>
        <rFont val="Poppins"/>
      </rPr>
      <t>Providing and constructing Office Building at First Floor level over existing structure, measured per square metre of built-up area, strictly as per approved drawings, structural designs, specifications, Elec</t>
    </r>
    <r>
      <rPr>
        <b/>
        <sz val="8"/>
        <rFont val="Poppins"/>
      </rPr>
      <t>trical works and directions of Engineer-in-Charge</t>
    </r>
  </si>
  <si>
    <r>
      <t xml:space="preserve">False ceiling: </t>
    </r>
    <r>
      <rPr>
        <sz val="8"/>
        <rFont val="Poppins"/>
      </rPr>
      <t xml:space="preserve">Providing and fixing suspended false ceiling consisting of G.I. perimeter channels (size 0.55 mm thick, 27 mm wide with 20 mm flanges), fixed to walls/partitions with suitable fasteners at 450 mm centres, suspended using G.I. intermediate channels (size 0.9 mm thick, 45 mm wide with two flanges of 15 mm each) fixed to the perimeter channel with connecting clips. Ceiling sections (size 0.55 mm thick, 80 mm wide with two flanges of 26 mm each and a web of 0.55 mm) shall be fixed to the intermediate channel with connecting clips at 610 mm centres. Ceiling panels of 12.5 mm thick gypsum board conforming to IS:2095, fixed to the ceiling section with self-drilling screws 25 mm long at 230 mm centres, including jointing and finishing to achieve a flush finish, using jointing compound and paper tape, as per manufacturer's specification and direction of Engineer-in-Charge. </t>
    </r>
  </si>
  <si>
    <r>
      <t>Blinds-</t>
    </r>
    <r>
      <rPr>
        <sz val="8"/>
        <rFont val="Poppins"/>
      </rPr>
      <t>Providing and fixing new blinds of approved make, colour, and material, including all labour, materials, fittings, and accessories, complete as per drawing and as directed by the Engineer-in-Charge.</t>
    </r>
  </si>
  <si>
    <r>
      <t>Providing and applying  two coats enamel paint (First Quality of Asian/Berger/Nerolac)</t>
    </r>
    <r>
      <rPr>
        <sz val="8"/>
        <rFont val="Poppins"/>
      </rPr>
      <t xml:space="preserve">
This item includes the preparation and application of  2 coats of synthetic enamel paint in the approved shade to the Kerb surfaces. The work involves thoroughly cleaning the surface to remove all dirt, dust, oil, grease, efflorescence, Soil and other contaminants that could affect paint adhesion. After cleaning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</si>
  <si>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</si>
  <si>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</si>
  <si>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r>
      <t>Providing and applying  two coats enamel paint (First Quality of Asian/Berger/Nerolac)</t>
    </r>
    <r>
      <rPr>
        <sz val="8"/>
        <rFont val="Poppins"/>
      </rPr>
      <t xml:space="preserve">
This item includes the preparation and application of  2 coats of synthetic enamel paint in the approved shade to the Kerb surfaces. The work involves thoroughly cleaning the surface to remove all dirt, dust, oil, grease, efflorescence, Soil and other contaminants that could affect paint adhesion. After cleaning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</si>
</sst>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0"/>
    <numFmt numFmtId="165" formatCode="0.0"/>
    <numFmt numFmtId="166" formatCode="_ * #,##0_ ;_ * \-#,##0_ ;_ * &quot;-&quot;??_ ;_ @_ "/>
    <numFmt numFmtId="170" formatCode="_ * #,##0.00_ ;_ * \-#,##0.00_ ;_ * &quot;-&quot;??_ ;_ @_ "/>
    <numFmt numFmtId="171" formatCode="0_)"/>
  </numFmts>
  <fonts count="3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u/>
      <sz val="18"/>
      <color theme="1"/>
      <name val="Calibri"/>
      <family val="2"/>
      <scheme val="minor"/>
    </font>
    <font>
      <b/>
      <sz val="11"/>
      <name val="Calibri"/>
      <family val="2"/>
      <scheme val="minor"/>
    </font>
    <font>
      <sz val="11"/>
      <name val="Calibri"/>
      <family val="2"/>
      <scheme val="minor"/>
    </font>
    <font>
      <b/>
      <sz val="16"/>
      <name val="Calibri"/>
      <family val="2"/>
      <scheme val="minor"/>
    </font>
    <font>
      <b/>
      <sz val="14"/>
      <name val="Calibri"/>
      <family val="2"/>
      <scheme val="minor"/>
    </font>
    <font>
      <sz val="12"/>
      <name val="Calibri"/>
      <family val="2"/>
      <scheme val="minor"/>
    </font>
    <font>
      <b/>
      <u/>
      <sz val="11"/>
      <color theme="1"/>
      <name val="Calibri"/>
      <family val="2"/>
      <scheme val="minor"/>
    </font>
    <font>
      <b/>
      <sz val="20"/>
      <color theme="1"/>
      <name val="Calibri"/>
      <family val="2"/>
      <scheme val="minor"/>
    </font>
    <font>
      <b/>
      <sz val="9"/>
      <name val="Arial"/>
      <family val="2"/>
    </font>
    <font>
      <b/>
      <u/>
      <sz val="14"/>
      <color theme="1"/>
      <name val="Calibri"/>
      <family val="2"/>
      <scheme val="minor"/>
    </font>
    <font>
      <b/>
      <sz val="8"/>
      <color theme="1"/>
      <name val="Poppins"/>
    </font>
    <font>
      <sz val="8"/>
      <color theme="1"/>
      <name val="Poppins"/>
    </font>
    <font>
      <b/>
      <sz val="8"/>
      <name val="Poppins"/>
    </font>
    <font>
      <b/>
      <u/>
      <sz val="8"/>
      <name val="Poppins"/>
    </font>
    <font>
      <sz val="8"/>
      <name val="Poppins"/>
    </font>
    <font>
      <b/>
      <sz val="11"/>
      <name val="Poppins"/>
    </font>
    <font>
      <b/>
      <u/>
      <sz val="11"/>
      <name val="Poppins"/>
    </font>
    <font>
      <b/>
      <sz val="11"/>
      <color theme="1"/>
      <name val="Poppins"/>
    </font>
    <font>
      <sz val="8"/>
      <color rgb="FFFF0000"/>
      <name val="Poppins"/>
    </font>
    <font>
      <b/>
      <sz val="10"/>
      <color theme="0"/>
      <name val="Poppins"/>
    </font>
    <font>
      <sz val="10"/>
      <name val="Arial"/>
      <family val="2"/>
    </font>
    <font>
      <sz val="12"/>
      <name val="Arial MT"/>
    </font>
    <font>
      <sz val="10"/>
      <color rgb="FF000000"/>
      <name val="Times New Roman"/>
      <family val="1"/>
    </font>
    <font>
      <sz val="11"/>
      <color theme="1"/>
      <name val="Times New Roman"/>
      <family val="2"/>
    </font>
    <font>
      <sz val="11"/>
      <color theme="1"/>
      <name val="Poppins"/>
    </font>
  </fonts>
  <fills count="8">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002060"/>
        <bgColor indexed="64"/>
      </patternFill>
    </fill>
    <fill>
      <patternFill patternType="solid">
        <fgColor theme="5" tint="0.59999389629810485"/>
        <bgColor indexed="64"/>
      </patternFill>
    </fill>
    <fill>
      <patternFill patternType="solid">
        <fgColor theme="3"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0" fontId="1" fillId="0" borderId="0"/>
    <xf numFmtId="0" fontId="1" fillId="0" borderId="0"/>
    <xf numFmtId="43" fontId="26" fillId="0" borderId="0" applyFont="0" applyFill="0" applyBorder="0" applyAlignment="0" applyProtection="0"/>
    <xf numFmtId="171" fontId="27" fillId="0" borderId="0"/>
    <xf numFmtId="171" fontId="27" fillId="0" borderId="0"/>
    <xf numFmtId="170" fontId="26" fillId="0" borderId="0" applyFont="0" applyFill="0" applyBorder="0" applyAlignment="0" applyProtection="0"/>
    <xf numFmtId="0" fontId="28" fillId="0" borderId="0"/>
    <xf numFmtId="0" fontId="1" fillId="0" borderId="0"/>
    <xf numFmtId="0" fontId="29" fillId="0" borderId="0"/>
    <xf numFmtId="0" fontId="1" fillId="0" borderId="0"/>
    <xf numFmtId="170" fontId="1" fillId="0" borderId="0" applyFont="0" applyFill="0" applyBorder="0" applyAlignment="0" applyProtection="0"/>
  </cellStyleXfs>
  <cellXfs count="169">
    <xf numFmtId="0" fontId="0" fillId="0" borderId="0" xfId="0"/>
    <xf numFmtId="0" fontId="0" fillId="0" borderId="0" xfId="0" applyAlignment="1">
      <alignment horizontal="left"/>
    </xf>
    <xf numFmtId="0" fontId="0" fillId="0" borderId="0" xfId="0" applyAlignment="1">
      <alignment horizontal="center"/>
    </xf>
    <xf numFmtId="0" fontId="6" fillId="0" borderId="0" xfId="0" applyFont="1"/>
    <xf numFmtId="0" fontId="0" fillId="0" borderId="1" xfId="0" applyBorder="1"/>
    <xf numFmtId="0" fontId="8" fillId="0" borderId="1" xfId="0" applyFont="1" applyBorder="1" applyAlignment="1">
      <alignment horizontal="center" vertical="center"/>
    </xf>
    <xf numFmtId="0" fontId="8"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8" fillId="0" borderId="1" xfId="0" applyFont="1" applyBorder="1" applyAlignment="1">
      <alignment horizontal="left" vertical="center" wrapText="1"/>
    </xf>
    <xf numFmtId="2" fontId="7"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justify" vertical="justify"/>
    </xf>
    <xf numFmtId="0" fontId="7" fillId="0" borderId="0" xfId="0" applyFont="1" applyAlignment="1">
      <alignment horizontal="center" vertical="center"/>
    </xf>
    <xf numFmtId="0" fontId="8"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xf numFmtId="0" fontId="2" fillId="0" borderId="0" xfId="0" applyFont="1"/>
    <xf numFmtId="0" fontId="12" fillId="3" borderId="1" xfId="0" applyFont="1" applyFill="1" applyBorder="1"/>
    <xf numFmtId="0" fontId="0" fillId="0" borderId="1" xfId="0" applyBorder="1" applyAlignment="1">
      <alignment horizontal="center" vertical="center"/>
    </xf>
    <xf numFmtId="2" fontId="0" fillId="0" borderId="1" xfId="0" applyNumberFormat="1" applyBorder="1" applyAlignment="1">
      <alignment horizontal="center" vertical="center"/>
    </xf>
    <xf numFmtId="2" fontId="2" fillId="0" borderId="1"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1" xfId="0" applyBorder="1" applyAlignment="1">
      <alignment horizontal="center" vertical="center" wrapText="1"/>
    </xf>
    <xf numFmtId="165" fontId="0" fillId="0" borderId="1" xfId="0" applyNumberFormat="1" applyBorder="1" applyAlignment="1">
      <alignment horizontal="center" vertical="center"/>
    </xf>
    <xf numFmtId="0" fontId="0" fillId="0" borderId="1" xfId="0" applyBorder="1" applyAlignment="1">
      <alignment horizontal="left" vertical="center"/>
    </xf>
    <xf numFmtId="0" fontId="12" fillId="0" borderId="1" xfId="0" applyFont="1" applyBorder="1" applyAlignment="1">
      <alignment horizontal="left" vertical="center"/>
    </xf>
    <xf numFmtId="2" fontId="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2" fillId="0" borderId="0" xfId="0" applyFont="1" applyAlignment="1">
      <alignment vertical="center"/>
    </xf>
    <xf numFmtId="0" fontId="17" fillId="0" borderId="0" xfId="0" applyFont="1"/>
    <xf numFmtId="0" fontId="16" fillId="0" borderId="0" xfId="0" applyFont="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0" borderId="1" xfId="0" applyFont="1" applyBorder="1" applyAlignment="1">
      <alignment horizontal="justify" vertical="center"/>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6" fillId="0" borderId="0" xfId="0" applyFont="1" applyAlignment="1">
      <alignment vertical="center"/>
    </xf>
    <xf numFmtId="0" fontId="20" fillId="0" borderId="1" xfId="0" applyFont="1" applyBorder="1" applyAlignment="1">
      <alignment horizontal="center" vertical="center"/>
    </xf>
    <xf numFmtId="0" fontId="17" fillId="0" borderId="1" xfId="0" applyFont="1" applyBorder="1"/>
    <xf numFmtId="2" fontId="20"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43" fontId="20" fillId="0" borderId="1" xfId="1" applyFont="1" applyFill="1" applyBorder="1" applyAlignment="1">
      <alignment horizontal="center" vertical="center" wrapText="1"/>
    </xf>
    <xf numFmtId="0" fontId="20" fillId="0" borderId="0" xfId="0" applyFont="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justify" vertical="center"/>
    </xf>
    <xf numFmtId="0" fontId="20" fillId="2" borderId="1" xfId="0" applyFont="1" applyFill="1" applyBorder="1" applyAlignment="1">
      <alignment horizontal="center" vertical="center"/>
    </xf>
    <xf numFmtId="0" fontId="20" fillId="2" borderId="1" xfId="0" applyFont="1" applyFill="1" applyBorder="1" applyAlignment="1">
      <alignment horizontal="justify" vertical="center" wrapText="1"/>
    </xf>
    <xf numFmtId="2" fontId="20" fillId="2" borderId="1" xfId="0" applyNumberFormat="1" applyFont="1" applyFill="1" applyBorder="1" applyAlignment="1">
      <alignment horizontal="center" vertical="center"/>
    </xf>
    <xf numFmtId="2" fontId="20" fillId="0" borderId="0" xfId="0" applyNumberFormat="1" applyFont="1" applyAlignment="1">
      <alignment vertical="center"/>
    </xf>
    <xf numFmtId="0" fontId="18" fillId="0" borderId="1" xfId="0" applyFont="1" applyBorder="1" applyAlignment="1">
      <alignment horizontal="left" vertical="center"/>
    </xf>
    <xf numFmtId="2" fontId="18" fillId="4" borderId="1" xfId="0" applyNumberFormat="1" applyFont="1" applyFill="1" applyBorder="1" applyAlignment="1">
      <alignment horizontal="center" vertical="center"/>
    </xf>
    <xf numFmtId="2" fontId="18" fillId="0" borderId="1" xfId="0" applyNumberFormat="1" applyFont="1" applyBorder="1" applyAlignment="1">
      <alignment horizontal="center" vertical="center"/>
    </xf>
    <xf numFmtId="0" fontId="19" fillId="0" borderId="1" xfId="0" applyFont="1" applyBorder="1" applyAlignment="1">
      <alignment horizontal="justify" vertical="center" wrapText="1"/>
    </xf>
    <xf numFmtId="164" fontId="20" fillId="0" borderId="1" xfId="0" applyNumberFormat="1" applyFont="1" applyBorder="1" applyAlignment="1">
      <alignment horizontal="center" vertical="center"/>
    </xf>
    <xf numFmtId="0" fontId="18" fillId="0" borderId="1" xfId="0" applyFont="1" applyBorder="1" applyAlignment="1">
      <alignment vertical="center"/>
    </xf>
    <xf numFmtId="1" fontId="18" fillId="0" borderId="1" xfId="0" applyNumberFormat="1" applyFont="1" applyBorder="1" applyAlignment="1">
      <alignment horizontal="center" vertical="center" wrapText="1"/>
    </xf>
    <xf numFmtId="1" fontId="18" fillId="4" borderId="1" xfId="0" applyNumberFormat="1" applyFont="1" applyFill="1" applyBorder="1" applyAlignment="1">
      <alignment horizontal="center" vertical="center" wrapText="1"/>
    </xf>
    <xf numFmtId="164" fontId="20" fillId="4" borderId="1" xfId="0" applyNumberFormat="1" applyFont="1" applyFill="1" applyBorder="1" applyAlignment="1">
      <alignment horizontal="center" vertical="center"/>
    </xf>
    <xf numFmtId="1" fontId="20" fillId="0" borderId="1" xfId="0" applyNumberFormat="1" applyFont="1" applyBorder="1" applyAlignment="1">
      <alignment horizontal="center" vertical="center"/>
    </xf>
    <xf numFmtId="0" fontId="17" fillId="0" borderId="1" xfId="0" applyFont="1" applyBorder="1" applyAlignment="1">
      <alignment vertical="center" wrapText="1"/>
    </xf>
    <xf numFmtId="0" fontId="20" fillId="0" borderId="0" xfId="0" applyFont="1" applyAlignment="1">
      <alignment horizontal="center" vertical="center"/>
    </xf>
    <xf numFmtId="0" fontId="20" fillId="0" borderId="0" xfId="0" applyFont="1" applyAlignment="1">
      <alignment horizontal="justify" vertical="center"/>
    </xf>
    <xf numFmtId="0" fontId="23" fillId="0" borderId="0" xfId="0" applyFont="1" applyAlignment="1">
      <alignment horizontal="center" vertical="center"/>
    </xf>
    <xf numFmtId="0" fontId="25" fillId="5" borderId="1" xfId="0" applyFont="1" applyFill="1" applyBorder="1" applyAlignment="1">
      <alignment horizontal="center" vertical="center" wrapText="1"/>
    </xf>
    <xf numFmtId="43" fontId="20" fillId="0" borderId="3" xfId="1" applyFont="1" applyFill="1" applyBorder="1" applyAlignment="1">
      <alignment horizontal="center" vertical="center" wrapText="1"/>
    </xf>
    <xf numFmtId="2" fontId="20" fillId="0" borderId="2" xfId="0" applyNumberFormat="1" applyFont="1" applyBorder="1" applyAlignment="1">
      <alignment horizontal="center" vertical="center" wrapText="1"/>
    </xf>
    <xf numFmtId="0" fontId="20" fillId="0" borderId="3" xfId="0" applyFont="1" applyBorder="1" applyAlignment="1">
      <alignment horizontal="center" vertical="center" wrapText="1"/>
    </xf>
    <xf numFmtId="0" fontId="18"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43" fontId="18" fillId="6" borderId="1" xfId="1" applyFont="1" applyFill="1" applyBorder="1" applyAlignment="1">
      <alignment horizontal="center" vertical="center" wrapText="1"/>
    </xf>
    <xf numFmtId="0" fontId="21" fillId="6" borderId="1" xfId="0" applyFont="1" applyFill="1" applyBorder="1" applyAlignment="1">
      <alignment horizontal="center" vertical="center" wrapText="1"/>
    </xf>
    <xf numFmtId="0" fontId="22" fillId="6"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24" fillId="4" borderId="1" xfId="0" applyFont="1" applyFill="1" applyBorder="1" applyAlignment="1">
      <alignment horizontal="justify" vertical="center" wrapText="1"/>
    </xf>
    <xf numFmtId="0" fontId="24" fillId="4" borderId="1" xfId="0" applyFont="1" applyFill="1" applyBorder="1" applyAlignment="1">
      <alignment horizontal="center" vertical="center" wrapText="1"/>
    </xf>
    <xf numFmtId="43" fontId="24" fillId="4" borderId="3" xfId="1" applyFont="1" applyFill="1" applyBorder="1" applyAlignment="1">
      <alignment horizontal="center" vertical="center" wrapText="1"/>
    </xf>
    <xf numFmtId="43" fontId="24" fillId="4" borderId="1" xfId="1" applyFont="1" applyFill="1" applyBorder="1" applyAlignment="1">
      <alignment horizontal="center" vertical="center" wrapText="1"/>
    </xf>
    <xf numFmtId="0" fontId="20" fillId="4" borderId="1" xfId="0" applyFont="1" applyFill="1" applyBorder="1" applyAlignment="1">
      <alignment horizontal="justify" vertical="center" wrapText="1"/>
    </xf>
    <xf numFmtId="43" fontId="20" fillId="4" borderId="1" xfId="1" applyFont="1" applyFill="1" applyBorder="1" applyAlignment="1">
      <alignment horizontal="center" vertical="center" wrapText="1"/>
    </xf>
    <xf numFmtId="43" fontId="18" fillId="7" borderId="1" xfId="1" applyFont="1" applyFill="1" applyBorder="1" applyAlignment="1">
      <alignment horizontal="center" vertical="center" wrapText="1"/>
    </xf>
    <xf numFmtId="43" fontId="20" fillId="0" borderId="2" xfId="1" applyFont="1" applyBorder="1" applyAlignment="1">
      <alignment horizontal="center" vertical="center" wrapText="1"/>
    </xf>
    <xf numFmtId="43" fontId="20" fillId="0" borderId="1" xfId="1" applyFont="1" applyBorder="1" applyAlignment="1">
      <alignment horizontal="center" vertical="center" wrapText="1"/>
    </xf>
    <xf numFmtId="43" fontId="20" fillId="0" borderId="2" xfId="1" applyFont="1" applyFill="1" applyBorder="1" applyAlignment="1">
      <alignment horizontal="center" vertical="center" wrapText="1"/>
    </xf>
    <xf numFmtId="166" fontId="18" fillId="7" borderId="1" xfId="1" applyNumberFormat="1" applyFont="1" applyFill="1" applyBorder="1" applyAlignment="1">
      <alignment horizontal="center" vertical="center" wrapText="1"/>
    </xf>
    <xf numFmtId="166" fontId="18" fillId="0" borderId="1" xfId="1" applyNumberFormat="1" applyFont="1" applyFill="1" applyBorder="1" applyAlignment="1">
      <alignment horizontal="center" vertical="center" wrapText="1"/>
    </xf>
    <xf numFmtId="43" fontId="17" fillId="0" borderId="1" xfId="1" applyFont="1" applyFill="1" applyBorder="1" applyAlignment="1">
      <alignment horizontal="center" vertical="center" wrapText="1"/>
    </xf>
    <xf numFmtId="166" fontId="16" fillId="0" borderId="0" xfId="0" applyNumberFormat="1" applyFont="1" applyAlignment="1">
      <alignment horizontal="center" vertical="center"/>
    </xf>
    <xf numFmtId="43" fontId="18" fillId="0" borderId="1" xfId="0" applyNumberFormat="1" applyFont="1" applyBorder="1" applyAlignment="1">
      <alignment horizontal="center" vertical="center" wrapText="1"/>
    </xf>
    <xf numFmtId="0" fontId="16" fillId="0" borderId="2" xfId="0" applyFont="1" applyBorder="1" applyAlignment="1">
      <alignment horizontal="center"/>
    </xf>
    <xf numFmtId="0" fontId="16" fillId="0" borderId="3" xfId="0" applyFont="1" applyBorder="1" applyAlignment="1">
      <alignment horizontal="center"/>
    </xf>
    <xf numFmtId="0" fontId="16" fillId="7" borderId="2" xfId="0" applyFont="1" applyFill="1" applyBorder="1" applyAlignment="1">
      <alignment horizontal="center"/>
    </xf>
    <xf numFmtId="0" fontId="16" fillId="7" borderId="3" xfId="0" applyFont="1" applyFill="1" applyBorder="1" applyAlignment="1">
      <alignment horizontal="center"/>
    </xf>
    <xf numFmtId="0" fontId="25" fillId="5" borderId="0" xfId="0" applyFont="1" applyFill="1" applyAlignment="1">
      <alignment horizontal="center" vertical="center"/>
    </xf>
    <xf numFmtId="43" fontId="16" fillId="7" borderId="2" xfId="1" applyFont="1" applyFill="1" applyBorder="1" applyAlignment="1">
      <alignment horizontal="center" vertical="center"/>
    </xf>
    <xf numFmtId="43" fontId="16" fillId="7" borderId="3" xfId="1" applyFont="1" applyFill="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20" fillId="0" borderId="1"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0" fillId="0" borderId="4" xfId="0" applyBorder="1" applyAlignment="1">
      <alignment horizontal="center"/>
    </xf>
    <xf numFmtId="0" fontId="0" fillId="0" borderId="3" xfId="0" applyBorder="1" applyAlignment="1">
      <alignment horizont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2"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lef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8" fillId="0" borderId="1" xfId="0" applyFont="1" applyBorder="1" applyAlignment="1">
      <alignment wrapText="1"/>
    </xf>
    <xf numFmtId="0" fontId="18" fillId="0" borderId="6" xfId="0" applyFont="1" applyBorder="1" applyAlignment="1">
      <alignment horizontal="center" vertical="center"/>
    </xf>
    <xf numFmtId="0" fontId="18" fillId="0" borderId="0" xfId="0" applyFont="1" applyAlignment="1">
      <alignment wrapText="1"/>
    </xf>
    <xf numFmtId="0" fontId="18" fillId="0" borderId="1" xfId="0" applyFont="1" applyBorder="1" applyAlignment="1">
      <alignment horizontal="left" vertical="center" wrapText="1"/>
    </xf>
    <xf numFmtId="0" fontId="18" fillId="0" borderId="1" xfId="0" applyFont="1" applyBorder="1"/>
    <xf numFmtId="0" fontId="18" fillId="0" borderId="0" xfId="0" applyFont="1"/>
    <xf numFmtId="0" fontId="18" fillId="2" borderId="1" xfId="0" applyFont="1" applyFill="1" applyBorder="1" applyAlignment="1">
      <alignment horizontal="justify"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30" fillId="0" borderId="0" xfId="0" applyFont="1"/>
    <xf numFmtId="43" fontId="30" fillId="0" borderId="0" xfId="0" applyNumberFormat="1" applyFont="1"/>
    <xf numFmtId="0" fontId="23" fillId="0" borderId="0" xfId="0" applyFont="1" applyAlignment="1">
      <alignment horizontal="left" vertical="center"/>
    </xf>
    <xf numFmtId="0" fontId="18"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30" fillId="0" borderId="0" xfId="0" applyFont="1"/>
    <xf numFmtId="43" fontId="30" fillId="0" borderId="0" xfId="0" applyNumberFormat="1" applyFont="1"/>
    <xf numFmtId="0" fontId="23" fillId="0" borderId="0" xfId="0" applyFont="1" applyAlignment="1">
      <alignment horizontal="left" vertical="center"/>
    </xf>
    <xf numFmtId="0" fontId="23" fillId="0" borderId="0" xfId="0" applyFont="1" applyAlignment="1">
      <alignment horizontal="center" vertical="center"/>
    </xf>
    <xf numFmtId="0" fontId="30" fillId="0" borderId="0" xfId="0" applyFont="1"/>
    <xf numFmtId="43" fontId="30" fillId="0" borderId="0" xfId="0" applyNumberFormat="1" applyFont="1"/>
    <xf numFmtId="0" fontId="23" fillId="0" borderId="0" xfId="0" applyFont="1" applyAlignment="1">
      <alignment horizontal="left" vertical="center"/>
    </xf>
    <xf numFmtId="0" fontId="23" fillId="0" borderId="0" xfId="0" applyFont="1" applyAlignment="1">
      <alignment horizontal="center" vertical="center"/>
    </xf>
    <xf numFmtId="0" fontId="30" fillId="0" borderId="0" xfId="0" applyFont="1"/>
    <xf numFmtId="43" fontId="30" fillId="0" borderId="0" xfId="0" applyNumberFormat="1" applyFont="1"/>
    <xf numFmtId="0" fontId="23" fillId="0" borderId="0" xfId="0" applyFont="1" applyAlignment="1">
      <alignment horizontal="left" vertical="center"/>
    </xf>
    <xf numFmtId="0" fontId="23" fillId="0" borderId="0" xfId="0" applyFont="1" applyAlignment="1">
      <alignment horizontal="center" vertical="center"/>
    </xf>
    <xf numFmtId="0" fontId="30" fillId="0" borderId="0" xfId="0" applyFont="1"/>
    <xf numFmtId="43" fontId="30" fillId="0" borderId="0" xfId="0" applyNumberFormat="1" applyFont="1"/>
    <xf numFmtId="0" fontId="23" fillId="0" borderId="0" xfId="0" applyFont="1" applyAlignment="1">
      <alignment horizontal="left" vertical="center"/>
    </xf>
    <xf numFmtId="0" fontId="23" fillId="0" borderId="0" xfId="0" applyFont="1" applyAlignment="1">
      <alignment horizontal="center" vertical="center"/>
    </xf>
    <xf numFmtId="0" fontId="30" fillId="0" borderId="0" xfId="0" applyFont="1"/>
    <xf numFmtId="43" fontId="30" fillId="0" borderId="0" xfId="0" applyNumberFormat="1" applyFont="1"/>
    <xf numFmtId="0" fontId="23" fillId="0" borderId="0" xfId="0" applyFont="1" applyAlignment="1">
      <alignment horizontal="left" vertical="center"/>
    </xf>
    <xf numFmtId="0" fontId="23" fillId="0" borderId="0" xfId="0" applyFont="1" applyAlignment="1">
      <alignment horizontal="center" vertical="center"/>
    </xf>
    <xf numFmtId="0" fontId="30" fillId="0" borderId="0" xfId="0" applyFont="1"/>
    <xf numFmtId="43" fontId="30" fillId="0" borderId="0" xfId="0" applyNumberFormat="1" applyFont="1"/>
    <xf numFmtId="0" fontId="23" fillId="0" borderId="0" xfId="0" applyFont="1" applyAlignment="1">
      <alignment horizontal="left" vertical="center"/>
    </xf>
    <xf numFmtId="0" fontId="23" fillId="0" borderId="0" xfId="0" applyFont="1" applyAlignment="1">
      <alignment horizontal="center" vertical="center"/>
    </xf>
    <xf numFmtId="0" fontId="30" fillId="0" borderId="0" xfId="0" applyFont="1"/>
    <xf numFmtId="43" fontId="30" fillId="0" borderId="0" xfId="0" applyNumberFormat="1" applyFont="1"/>
  </cellXfs>
  <cellStyles count="13">
    <cellStyle name="Comma" xfId="1" builtinId="3"/>
    <cellStyle name="Comma 2" xfId="12" xr:uid="{AD58C9AD-1BDD-46C9-98DE-82CDF964C0E7}"/>
    <cellStyle name="Comma 2 2 2" xfId="4" xr:uid="{CD1C6B06-8820-40F2-AB82-EB787AA266DF}"/>
    <cellStyle name="Comma 3" xfId="7" xr:uid="{E55F9049-6798-4F00-8C7B-088FE02BD760}"/>
    <cellStyle name="Normal" xfId="0" builtinId="0"/>
    <cellStyle name="Normal 2" xfId="8" xr:uid="{7E968292-EAEC-49E5-9201-3B65F4230F5C}"/>
    <cellStyle name="Normal 2 2" xfId="5" xr:uid="{EF477AB3-0B88-4839-B09E-489C4B95350D}"/>
    <cellStyle name="Normal 3" xfId="6" xr:uid="{E93274FD-9975-4C29-9D51-9576CB2AD2B4}"/>
    <cellStyle name="Normal 3 2 2 5" xfId="9" xr:uid="{96C7D790-DF5D-4449-B80F-8305512A3C30}"/>
    <cellStyle name="Normal 4" xfId="10" xr:uid="{A19E080C-A18F-4583-BC4A-90E3C12A2D3D}"/>
    <cellStyle name="Normal 4 2" xfId="11" xr:uid="{4545F7DD-9C48-4A56-952F-1C62507931FC}"/>
    <cellStyle name="Normal 5" xfId="2" xr:uid="{F5C2A073-70D6-409B-B1CF-4A9FCEAFDA33}"/>
    <cellStyle name="Normal 64 3" xfId="3" xr:uid="{2C6FC063-B18E-4FF5-867A-378B3EE59E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603249</xdr:colOff>
      <xdr:row>14</xdr:row>
      <xdr:rowOff>2381</xdr:rowOff>
    </xdr:from>
    <xdr:to>
      <xdr:col>11</xdr:col>
      <xdr:colOff>12700</xdr:colOff>
      <xdr:row>14</xdr:row>
      <xdr:rowOff>2381</xdr:rowOff>
    </xdr:to>
    <xdr:cxnSp macro="">
      <xdr:nvCxnSpPr>
        <xdr:cNvPr id="3" name="Straight Connector 2">
          <a:extLst>
            <a:ext uri="{FF2B5EF4-FFF2-40B4-BE49-F238E27FC236}">
              <a16:creationId xmlns:a16="http://schemas.microsoft.com/office/drawing/2014/main" id="{A3E6C216-3246-1A29-89C5-EFB250040BA8}"/>
            </a:ext>
          </a:extLst>
        </xdr:cNvPr>
        <xdr:cNvCxnSpPr/>
      </xdr:nvCxnSpPr>
      <xdr:spPr>
        <a:xfrm>
          <a:off x="1212849" y="2028031"/>
          <a:ext cx="4914901"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2309</xdr:colOff>
      <xdr:row>10</xdr:row>
      <xdr:rowOff>20205</xdr:rowOff>
    </xdr:from>
    <xdr:to>
      <xdr:col>20</xdr:col>
      <xdr:colOff>158750</xdr:colOff>
      <xdr:row>10</xdr:row>
      <xdr:rowOff>20205</xdr:rowOff>
    </xdr:to>
    <xdr:cxnSp macro="">
      <xdr:nvCxnSpPr>
        <xdr:cNvPr id="5" name="Straight Connector 4">
          <a:extLst>
            <a:ext uri="{FF2B5EF4-FFF2-40B4-BE49-F238E27FC236}">
              <a16:creationId xmlns:a16="http://schemas.microsoft.com/office/drawing/2014/main" id="{97B4494E-A136-4950-956A-AC25BB04F1F5}"/>
            </a:ext>
          </a:extLst>
        </xdr:cNvPr>
        <xdr:cNvCxnSpPr/>
      </xdr:nvCxnSpPr>
      <xdr:spPr>
        <a:xfrm>
          <a:off x="7927109" y="388505"/>
          <a:ext cx="5642841"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165100</xdr:colOff>
      <xdr:row>50</xdr:row>
      <xdr:rowOff>174624</xdr:rowOff>
    </xdr:from>
    <xdr:to>
      <xdr:col>8</xdr:col>
      <xdr:colOff>499242</xdr:colOff>
      <xdr:row>50</xdr:row>
      <xdr:rowOff>174624</xdr:rowOff>
    </xdr:to>
    <xdr:cxnSp macro="">
      <xdr:nvCxnSpPr>
        <xdr:cNvPr id="6" name="Straight Connector 5">
          <a:extLst>
            <a:ext uri="{FF2B5EF4-FFF2-40B4-BE49-F238E27FC236}">
              <a16:creationId xmlns:a16="http://schemas.microsoft.com/office/drawing/2014/main" id="{018D4D2E-15F5-4F9A-BD47-19CF6043C9F2}"/>
            </a:ext>
          </a:extLst>
        </xdr:cNvPr>
        <xdr:cNvCxnSpPr/>
      </xdr:nvCxnSpPr>
      <xdr:spPr>
        <a:xfrm>
          <a:off x="2599997" y="7899727"/>
          <a:ext cx="398648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66260</xdr:colOff>
      <xdr:row>50</xdr:row>
      <xdr:rowOff>168729</xdr:rowOff>
    </xdr:from>
    <xdr:to>
      <xdr:col>19</xdr:col>
      <xdr:colOff>574284</xdr:colOff>
      <xdr:row>50</xdr:row>
      <xdr:rowOff>168729</xdr:rowOff>
    </xdr:to>
    <xdr:cxnSp macro="">
      <xdr:nvCxnSpPr>
        <xdr:cNvPr id="8" name="Straight Connector 7">
          <a:extLst>
            <a:ext uri="{FF2B5EF4-FFF2-40B4-BE49-F238E27FC236}">
              <a16:creationId xmlns:a16="http://schemas.microsoft.com/office/drawing/2014/main" id="{C29B1888-CA73-47BB-896B-B8907D320CCF}"/>
            </a:ext>
          </a:extLst>
        </xdr:cNvPr>
        <xdr:cNvCxnSpPr/>
      </xdr:nvCxnSpPr>
      <xdr:spPr>
        <a:xfrm>
          <a:off x="9177130" y="7821859"/>
          <a:ext cx="4152371"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603250</xdr:colOff>
      <xdr:row>13</xdr:row>
      <xdr:rowOff>178593</xdr:rowOff>
    </xdr:from>
    <xdr:to>
      <xdr:col>2</xdr:col>
      <xdr:colOff>3608</xdr:colOff>
      <xdr:row>51</xdr:row>
      <xdr:rowOff>177800</xdr:rowOff>
    </xdr:to>
    <xdr:cxnSp macro="">
      <xdr:nvCxnSpPr>
        <xdr:cNvPr id="11" name="Straight Connector 10">
          <a:extLst>
            <a:ext uri="{FF2B5EF4-FFF2-40B4-BE49-F238E27FC236}">
              <a16:creationId xmlns:a16="http://schemas.microsoft.com/office/drawing/2014/main" id="{132A47C5-B19E-4542-8FC6-3899D882172C}"/>
            </a:ext>
          </a:extLst>
        </xdr:cNvPr>
        <xdr:cNvCxnSpPr/>
      </xdr:nvCxnSpPr>
      <xdr:spPr>
        <a:xfrm flipV="1">
          <a:off x="2432050" y="1099343"/>
          <a:ext cx="9958" cy="42346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578827</xdr:colOff>
      <xdr:row>11</xdr:row>
      <xdr:rowOff>31750</xdr:rowOff>
    </xdr:from>
    <xdr:to>
      <xdr:col>19</xdr:col>
      <xdr:colOff>578827</xdr:colOff>
      <xdr:row>17</xdr:row>
      <xdr:rowOff>23091</xdr:rowOff>
    </xdr:to>
    <xdr:cxnSp macro="">
      <xdr:nvCxnSpPr>
        <xdr:cNvPr id="15" name="Straight Connector 14">
          <a:extLst>
            <a:ext uri="{FF2B5EF4-FFF2-40B4-BE49-F238E27FC236}">
              <a16:creationId xmlns:a16="http://schemas.microsoft.com/office/drawing/2014/main" id="{BEB70584-3A09-48FE-9C8A-8C06C01B5022}"/>
            </a:ext>
          </a:extLst>
        </xdr:cNvPr>
        <xdr:cNvCxnSpPr/>
      </xdr:nvCxnSpPr>
      <xdr:spPr>
        <a:xfrm flipV="1">
          <a:off x="13428918" y="585932"/>
          <a:ext cx="0" cy="109970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3896</xdr:colOff>
      <xdr:row>10</xdr:row>
      <xdr:rowOff>11792</xdr:rowOff>
    </xdr:from>
    <xdr:to>
      <xdr:col>11</xdr:col>
      <xdr:colOff>3896</xdr:colOff>
      <xdr:row>14</xdr:row>
      <xdr:rowOff>5556</xdr:rowOff>
    </xdr:to>
    <xdr:cxnSp macro="">
      <xdr:nvCxnSpPr>
        <xdr:cNvPr id="17" name="Straight Connector 16">
          <a:extLst>
            <a:ext uri="{FF2B5EF4-FFF2-40B4-BE49-F238E27FC236}">
              <a16:creationId xmlns:a16="http://schemas.microsoft.com/office/drawing/2014/main" id="{B3B3FF92-7EFB-4254-BDC7-252DC6C5C3C6}"/>
            </a:ext>
          </a:extLst>
        </xdr:cNvPr>
        <xdr:cNvCxnSpPr/>
      </xdr:nvCxnSpPr>
      <xdr:spPr>
        <a:xfrm flipV="1">
          <a:off x="6118946" y="1300842"/>
          <a:ext cx="0" cy="73036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577273</xdr:colOff>
      <xdr:row>41</xdr:row>
      <xdr:rowOff>17917</xdr:rowOff>
    </xdr:from>
    <xdr:to>
      <xdr:col>19</xdr:col>
      <xdr:colOff>584200</xdr:colOff>
      <xdr:row>41</xdr:row>
      <xdr:rowOff>17917</xdr:rowOff>
    </xdr:to>
    <xdr:cxnSp macro="">
      <xdr:nvCxnSpPr>
        <xdr:cNvPr id="27" name="Straight Connector 26">
          <a:extLst>
            <a:ext uri="{FF2B5EF4-FFF2-40B4-BE49-F238E27FC236}">
              <a16:creationId xmlns:a16="http://schemas.microsoft.com/office/drawing/2014/main" id="{2C1470D5-0989-4493-9450-60623199AF62}"/>
            </a:ext>
          </a:extLst>
        </xdr:cNvPr>
        <xdr:cNvCxnSpPr/>
      </xdr:nvCxnSpPr>
      <xdr:spPr>
        <a:xfrm>
          <a:off x="9721273" y="3885067"/>
          <a:ext cx="366452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584163</xdr:colOff>
      <xdr:row>41</xdr:row>
      <xdr:rowOff>19334</xdr:rowOff>
    </xdr:from>
    <xdr:to>
      <xdr:col>13</xdr:col>
      <xdr:colOff>584163</xdr:colOff>
      <xdr:row>42</xdr:row>
      <xdr:rowOff>44174</xdr:rowOff>
    </xdr:to>
    <xdr:cxnSp macro="">
      <xdr:nvCxnSpPr>
        <xdr:cNvPr id="29" name="Straight Connector 28">
          <a:extLst>
            <a:ext uri="{FF2B5EF4-FFF2-40B4-BE49-F238E27FC236}">
              <a16:creationId xmlns:a16="http://schemas.microsoft.com/office/drawing/2014/main" id="{BC6483BF-1B9B-48EB-8AD5-8262782A4CDE}"/>
            </a:ext>
          </a:extLst>
        </xdr:cNvPr>
        <xdr:cNvCxnSpPr/>
      </xdr:nvCxnSpPr>
      <xdr:spPr>
        <a:xfrm flipV="1">
          <a:off x="9695033" y="6032508"/>
          <a:ext cx="0" cy="2070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173903</xdr:colOff>
      <xdr:row>15</xdr:row>
      <xdr:rowOff>19677</xdr:rowOff>
    </xdr:from>
    <xdr:to>
      <xdr:col>11</xdr:col>
      <xdr:colOff>202406</xdr:colOff>
      <xdr:row>15</xdr:row>
      <xdr:rowOff>19677</xdr:rowOff>
    </xdr:to>
    <xdr:cxnSp macro="">
      <xdr:nvCxnSpPr>
        <xdr:cNvPr id="31" name="Straight Connector 30">
          <a:extLst>
            <a:ext uri="{FF2B5EF4-FFF2-40B4-BE49-F238E27FC236}">
              <a16:creationId xmlns:a16="http://schemas.microsoft.com/office/drawing/2014/main" id="{63A38EB8-BFA4-43C5-A785-DD1856631B77}"/>
            </a:ext>
          </a:extLst>
        </xdr:cNvPr>
        <xdr:cNvCxnSpPr/>
      </xdr:nvCxnSpPr>
      <xdr:spPr>
        <a:xfrm>
          <a:off x="2612303" y="1308727"/>
          <a:ext cx="5514903"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184872</xdr:colOff>
      <xdr:row>11</xdr:row>
      <xdr:rowOff>38966</xdr:rowOff>
    </xdr:from>
    <xdr:to>
      <xdr:col>19</xdr:col>
      <xdr:colOff>577850</xdr:colOff>
      <xdr:row>11</xdr:row>
      <xdr:rowOff>38966</xdr:rowOff>
    </xdr:to>
    <xdr:cxnSp macro="">
      <xdr:nvCxnSpPr>
        <xdr:cNvPr id="32" name="Straight Connector 31">
          <a:extLst>
            <a:ext uri="{FF2B5EF4-FFF2-40B4-BE49-F238E27FC236}">
              <a16:creationId xmlns:a16="http://schemas.microsoft.com/office/drawing/2014/main" id="{BD15B357-DF3D-4C6A-8DB5-D7949F90B2B2}"/>
            </a:ext>
          </a:extLst>
        </xdr:cNvPr>
        <xdr:cNvCxnSpPr/>
      </xdr:nvCxnSpPr>
      <xdr:spPr>
        <a:xfrm>
          <a:off x="8109672" y="591416"/>
          <a:ext cx="526977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596900</xdr:colOff>
      <xdr:row>52</xdr:row>
      <xdr:rowOff>2307</xdr:rowOff>
    </xdr:from>
    <xdr:to>
      <xdr:col>8</xdr:col>
      <xdr:colOff>485913</xdr:colOff>
      <xdr:row>52</xdr:row>
      <xdr:rowOff>2307</xdr:rowOff>
    </xdr:to>
    <xdr:cxnSp macro="">
      <xdr:nvCxnSpPr>
        <xdr:cNvPr id="33" name="Straight Connector 32">
          <a:extLst>
            <a:ext uri="{FF2B5EF4-FFF2-40B4-BE49-F238E27FC236}">
              <a16:creationId xmlns:a16="http://schemas.microsoft.com/office/drawing/2014/main" id="{903763F3-CA26-49C6-947F-DC552E57714F}"/>
            </a:ext>
          </a:extLst>
        </xdr:cNvPr>
        <xdr:cNvCxnSpPr/>
      </xdr:nvCxnSpPr>
      <xdr:spPr>
        <a:xfrm>
          <a:off x="2419074" y="8019872"/>
          <a:ext cx="414075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71782</xdr:colOff>
      <xdr:row>52</xdr:row>
      <xdr:rowOff>2762</xdr:rowOff>
    </xdr:from>
    <xdr:to>
      <xdr:col>20</xdr:col>
      <xdr:colOff>144938</xdr:colOff>
      <xdr:row>52</xdr:row>
      <xdr:rowOff>2762</xdr:rowOff>
    </xdr:to>
    <xdr:cxnSp macro="">
      <xdr:nvCxnSpPr>
        <xdr:cNvPr id="34" name="Straight Connector 33">
          <a:extLst>
            <a:ext uri="{FF2B5EF4-FFF2-40B4-BE49-F238E27FC236}">
              <a16:creationId xmlns:a16="http://schemas.microsoft.com/office/drawing/2014/main" id="{93978F5D-5C4E-40B2-82E7-22C00B9C7596}"/>
            </a:ext>
          </a:extLst>
        </xdr:cNvPr>
        <xdr:cNvCxnSpPr/>
      </xdr:nvCxnSpPr>
      <xdr:spPr>
        <a:xfrm>
          <a:off x="9182652" y="8020327"/>
          <a:ext cx="432489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162374</xdr:colOff>
      <xdr:row>15</xdr:row>
      <xdr:rowOff>12626</xdr:rowOff>
    </xdr:from>
    <xdr:to>
      <xdr:col>2</xdr:col>
      <xdr:colOff>179821</xdr:colOff>
      <xdr:row>51</xdr:row>
      <xdr:rowOff>0</xdr:rowOff>
    </xdr:to>
    <xdr:cxnSp macro="">
      <xdr:nvCxnSpPr>
        <xdr:cNvPr id="35" name="Straight Connector 34">
          <a:extLst>
            <a:ext uri="{FF2B5EF4-FFF2-40B4-BE49-F238E27FC236}">
              <a16:creationId xmlns:a16="http://schemas.microsoft.com/office/drawing/2014/main" id="{BFE4EFF3-DD5E-4671-B2B4-D5105C6994FC}"/>
            </a:ext>
          </a:extLst>
        </xdr:cNvPr>
        <xdr:cNvCxnSpPr/>
      </xdr:nvCxnSpPr>
      <xdr:spPr>
        <a:xfrm flipV="1">
          <a:off x="2600774" y="1301676"/>
          <a:ext cx="17447" cy="661677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138594</xdr:colOff>
      <xdr:row>10</xdr:row>
      <xdr:rowOff>12700</xdr:rowOff>
    </xdr:from>
    <xdr:to>
      <xdr:col>20</xdr:col>
      <xdr:colOff>150451</xdr:colOff>
      <xdr:row>52</xdr:row>
      <xdr:rowOff>3102</xdr:rowOff>
    </xdr:to>
    <xdr:cxnSp macro="">
      <xdr:nvCxnSpPr>
        <xdr:cNvPr id="36" name="Straight Connector 35">
          <a:extLst>
            <a:ext uri="{FF2B5EF4-FFF2-40B4-BE49-F238E27FC236}">
              <a16:creationId xmlns:a16="http://schemas.microsoft.com/office/drawing/2014/main" id="{55A0F2BF-CE9D-4496-B9FE-5F1692C13F74}"/>
            </a:ext>
          </a:extLst>
        </xdr:cNvPr>
        <xdr:cNvCxnSpPr/>
      </xdr:nvCxnSpPr>
      <xdr:spPr>
        <a:xfrm flipV="1">
          <a:off x="11792712" y="1320053"/>
          <a:ext cx="11857" cy="783452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192809</xdr:colOff>
      <xdr:row>11</xdr:row>
      <xdr:rowOff>36903</xdr:rowOff>
    </xdr:from>
    <xdr:to>
      <xdr:col>11</xdr:col>
      <xdr:colOff>192809</xdr:colOff>
      <xdr:row>15</xdr:row>
      <xdr:rowOff>30667</xdr:rowOff>
    </xdr:to>
    <xdr:cxnSp macro="">
      <xdr:nvCxnSpPr>
        <xdr:cNvPr id="37" name="Straight Connector 36">
          <a:extLst>
            <a:ext uri="{FF2B5EF4-FFF2-40B4-BE49-F238E27FC236}">
              <a16:creationId xmlns:a16="http://schemas.microsoft.com/office/drawing/2014/main" id="{A1F7476B-5F8B-4173-8F7D-2146F3BBE173}"/>
            </a:ext>
          </a:extLst>
        </xdr:cNvPr>
        <xdr:cNvCxnSpPr/>
      </xdr:nvCxnSpPr>
      <xdr:spPr>
        <a:xfrm flipV="1">
          <a:off x="8147627" y="591085"/>
          <a:ext cx="0" cy="73267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585304</xdr:colOff>
      <xdr:row>42</xdr:row>
      <xdr:rowOff>36678</xdr:rowOff>
    </xdr:from>
    <xdr:to>
      <xdr:col>19</xdr:col>
      <xdr:colOff>577850</xdr:colOff>
      <xdr:row>42</xdr:row>
      <xdr:rowOff>36678</xdr:rowOff>
    </xdr:to>
    <xdr:cxnSp macro="">
      <xdr:nvCxnSpPr>
        <xdr:cNvPr id="38" name="Straight Connector 37">
          <a:extLst>
            <a:ext uri="{FF2B5EF4-FFF2-40B4-BE49-F238E27FC236}">
              <a16:creationId xmlns:a16="http://schemas.microsoft.com/office/drawing/2014/main" id="{947C323B-3B92-4B4C-B0CF-6A8970C5FAFE}"/>
            </a:ext>
          </a:extLst>
        </xdr:cNvPr>
        <xdr:cNvCxnSpPr/>
      </xdr:nvCxnSpPr>
      <xdr:spPr>
        <a:xfrm>
          <a:off x="9696174" y="6232069"/>
          <a:ext cx="3636893"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571934</xdr:colOff>
      <xdr:row>42</xdr:row>
      <xdr:rowOff>38923</xdr:rowOff>
    </xdr:from>
    <xdr:to>
      <xdr:col>19</xdr:col>
      <xdr:colOff>571934</xdr:colOff>
      <xdr:row>50</xdr:row>
      <xdr:rowOff>158750</xdr:rowOff>
    </xdr:to>
    <xdr:cxnSp macro="">
      <xdr:nvCxnSpPr>
        <xdr:cNvPr id="54" name="Straight Connector 53">
          <a:extLst>
            <a:ext uri="{FF2B5EF4-FFF2-40B4-BE49-F238E27FC236}">
              <a16:creationId xmlns:a16="http://schemas.microsoft.com/office/drawing/2014/main" id="{E3387672-2CFC-4C3C-8312-E7EAB70D40D8}"/>
            </a:ext>
          </a:extLst>
        </xdr:cNvPr>
        <xdr:cNvCxnSpPr/>
      </xdr:nvCxnSpPr>
      <xdr:spPr>
        <a:xfrm flipV="1">
          <a:off x="13373534" y="4090223"/>
          <a:ext cx="0" cy="10405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586220</xdr:colOff>
      <xdr:row>51</xdr:row>
      <xdr:rowOff>165100</xdr:rowOff>
    </xdr:from>
    <xdr:to>
      <xdr:col>8</xdr:col>
      <xdr:colOff>586220</xdr:colOff>
      <xdr:row>55</xdr:row>
      <xdr:rowOff>135906</xdr:rowOff>
    </xdr:to>
    <xdr:cxnSp macro="">
      <xdr:nvCxnSpPr>
        <xdr:cNvPr id="61" name="Straight Connector 60">
          <a:extLst>
            <a:ext uri="{FF2B5EF4-FFF2-40B4-BE49-F238E27FC236}">
              <a16:creationId xmlns:a16="http://schemas.microsoft.com/office/drawing/2014/main" id="{206C85D8-8954-413F-A57C-4A8194A2A5AE}"/>
            </a:ext>
          </a:extLst>
        </xdr:cNvPr>
        <xdr:cNvCxnSpPr/>
      </xdr:nvCxnSpPr>
      <xdr:spPr>
        <a:xfrm flipV="1">
          <a:off x="6682220" y="8083550"/>
          <a:ext cx="0" cy="707406"/>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580571</xdr:colOff>
      <xdr:row>55</xdr:row>
      <xdr:rowOff>127001</xdr:rowOff>
    </xdr:from>
    <xdr:to>
      <xdr:col>12</xdr:col>
      <xdr:colOff>579783</xdr:colOff>
      <xdr:row>55</xdr:row>
      <xdr:rowOff>127001</xdr:rowOff>
    </xdr:to>
    <xdr:cxnSp macro="">
      <xdr:nvCxnSpPr>
        <xdr:cNvPr id="62" name="Straight Connector 61">
          <a:extLst>
            <a:ext uri="{FF2B5EF4-FFF2-40B4-BE49-F238E27FC236}">
              <a16:creationId xmlns:a16="http://schemas.microsoft.com/office/drawing/2014/main" id="{ADC8D6C0-BBDC-4CE9-842E-BA59C8BA15D5}"/>
            </a:ext>
          </a:extLst>
        </xdr:cNvPr>
        <xdr:cNvCxnSpPr/>
      </xdr:nvCxnSpPr>
      <xdr:spPr>
        <a:xfrm flipH="1">
          <a:off x="6654484" y="8691218"/>
          <a:ext cx="2428777"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588035</xdr:colOff>
      <xdr:row>11</xdr:row>
      <xdr:rowOff>36285</xdr:rowOff>
    </xdr:from>
    <xdr:to>
      <xdr:col>13</xdr:col>
      <xdr:colOff>588035</xdr:colOff>
      <xdr:row>33</xdr:row>
      <xdr:rowOff>76200</xdr:rowOff>
    </xdr:to>
    <xdr:cxnSp macro="">
      <xdr:nvCxnSpPr>
        <xdr:cNvPr id="67" name="Straight Connector 66">
          <a:extLst>
            <a:ext uri="{FF2B5EF4-FFF2-40B4-BE49-F238E27FC236}">
              <a16:creationId xmlns:a16="http://schemas.microsoft.com/office/drawing/2014/main" id="{D65192A6-A7DB-4B97-A894-4A21B82F5923}"/>
            </a:ext>
          </a:extLst>
        </xdr:cNvPr>
        <xdr:cNvCxnSpPr/>
      </xdr:nvCxnSpPr>
      <xdr:spPr>
        <a:xfrm flipV="1">
          <a:off x="9732035" y="588735"/>
          <a:ext cx="0" cy="40912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86117</xdr:colOff>
      <xdr:row>11</xdr:row>
      <xdr:rowOff>38340</xdr:rowOff>
    </xdr:from>
    <xdr:to>
      <xdr:col>14</xdr:col>
      <xdr:colOff>86117</xdr:colOff>
      <xdr:row>17</xdr:row>
      <xdr:rowOff>38553</xdr:rowOff>
    </xdr:to>
    <xdr:cxnSp macro="">
      <xdr:nvCxnSpPr>
        <xdr:cNvPr id="68" name="Straight Connector 67">
          <a:extLst>
            <a:ext uri="{FF2B5EF4-FFF2-40B4-BE49-F238E27FC236}">
              <a16:creationId xmlns:a16="http://schemas.microsoft.com/office/drawing/2014/main" id="{DED2BC26-80D5-4CF8-A82B-FDF6505D3793}"/>
            </a:ext>
          </a:extLst>
        </xdr:cNvPr>
        <xdr:cNvCxnSpPr/>
      </xdr:nvCxnSpPr>
      <xdr:spPr>
        <a:xfrm flipV="1">
          <a:off x="9846974" y="589429"/>
          <a:ext cx="0" cy="110239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362857</xdr:colOff>
      <xdr:row>17</xdr:row>
      <xdr:rowOff>29710</xdr:rowOff>
    </xdr:from>
    <xdr:to>
      <xdr:col>19</xdr:col>
      <xdr:colOff>580571</xdr:colOff>
      <xdr:row>17</xdr:row>
      <xdr:rowOff>29710</xdr:rowOff>
    </xdr:to>
    <xdr:cxnSp macro="">
      <xdr:nvCxnSpPr>
        <xdr:cNvPr id="70" name="Straight Connector 69">
          <a:extLst>
            <a:ext uri="{FF2B5EF4-FFF2-40B4-BE49-F238E27FC236}">
              <a16:creationId xmlns:a16="http://schemas.microsoft.com/office/drawing/2014/main" id="{F606D82E-3466-4AAB-B8BD-0E239212A4D5}"/>
            </a:ext>
          </a:extLst>
        </xdr:cNvPr>
        <xdr:cNvCxnSpPr/>
      </xdr:nvCxnSpPr>
      <xdr:spPr>
        <a:xfrm>
          <a:off x="10695214" y="1662567"/>
          <a:ext cx="264885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353786</xdr:colOff>
      <xdr:row>17</xdr:row>
      <xdr:rowOff>122901</xdr:rowOff>
    </xdr:from>
    <xdr:to>
      <xdr:col>19</xdr:col>
      <xdr:colOff>580572</xdr:colOff>
      <xdr:row>17</xdr:row>
      <xdr:rowOff>122901</xdr:rowOff>
    </xdr:to>
    <xdr:cxnSp macro="">
      <xdr:nvCxnSpPr>
        <xdr:cNvPr id="71" name="Straight Connector 70">
          <a:extLst>
            <a:ext uri="{FF2B5EF4-FFF2-40B4-BE49-F238E27FC236}">
              <a16:creationId xmlns:a16="http://schemas.microsoft.com/office/drawing/2014/main" id="{203F6D25-40D2-4095-9103-35A4602DB552}"/>
            </a:ext>
          </a:extLst>
        </xdr:cNvPr>
        <xdr:cNvCxnSpPr/>
      </xdr:nvCxnSpPr>
      <xdr:spPr>
        <a:xfrm>
          <a:off x="10707172" y="1785446"/>
          <a:ext cx="266287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359995</xdr:colOff>
      <xdr:row>11</xdr:row>
      <xdr:rowOff>36526</xdr:rowOff>
    </xdr:from>
    <xdr:to>
      <xdr:col>15</xdr:col>
      <xdr:colOff>359995</xdr:colOff>
      <xdr:row>15</xdr:row>
      <xdr:rowOff>6350</xdr:rowOff>
    </xdr:to>
    <xdr:cxnSp macro="">
      <xdr:nvCxnSpPr>
        <xdr:cNvPr id="77" name="Straight Connector 76">
          <a:extLst>
            <a:ext uri="{FF2B5EF4-FFF2-40B4-BE49-F238E27FC236}">
              <a16:creationId xmlns:a16="http://schemas.microsoft.com/office/drawing/2014/main" id="{562C8558-2F90-4B3D-8930-3E7F0CD67DDD}"/>
            </a:ext>
          </a:extLst>
        </xdr:cNvPr>
        <xdr:cNvCxnSpPr/>
      </xdr:nvCxnSpPr>
      <xdr:spPr>
        <a:xfrm flipV="1">
          <a:off x="10723195" y="588976"/>
          <a:ext cx="0" cy="70642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82825</xdr:colOff>
      <xdr:row>17</xdr:row>
      <xdr:rowOff>28890</xdr:rowOff>
    </xdr:from>
    <xdr:to>
      <xdr:col>15</xdr:col>
      <xdr:colOff>351518</xdr:colOff>
      <xdr:row>17</xdr:row>
      <xdr:rowOff>28890</xdr:rowOff>
    </xdr:to>
    <xdr:cxnSp macro="">
      <xdr:nvCxnSpPr>
        <xdr:cNvPr id="82" name="Straight Connector 81">
          <a:extLst>
            <a:ext uri="{FF2B5EF4-FFF2-40B4-BE49-F238E27FC236}">
              <a16:creationId xmlns:a16="http://schemas.microsoft.com/office/drawing/2014/main" id="{8EA4A3C9-218E-4DDC-A3D4-A266D5F73D0E}"/>
            </a:ext>
          </a:extLst>
        </xdr:cNvPr>
        <xdr:cNvCxnSpPr/>
      </xdr:nvCxnSpPr>
      <xdr:spPr>
        <a:xfrm flipH="1">
          <a:off x="9843682" y="1682158"/>
          <a:ext cx="878747"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92349</xdr:colOff>
      <xdr:row>17</xdr:row>
      <xdr:rowOff>122536</xdr:rowOff>
    </xdr:from>
    <xdr:to>
      <xdr:col>15</xdr:col>
      <xdr:colOff>361042</xdr:colOff>
      <xdr:row>17</xdr:row>
      <xdr:rowOff>122536</xdr:rowOff>
    </xdr:to>
    <xdr:cxnSp macro="">
      <xdr:nvCxnSpPr>
        <xdr:cNvPr id="87" name="Straight Connector 86">
          <a:extLst>
            <a:ext uri="{FF2B5EF4-FFF2-40B4-BE49-F238E27FC236}">
              <a16:creationId xmlns:a16="http://schemas.microsoft.com/office/drawing/2014/main" id="{9CC9A401-6736-420D-AF78-220A094922DD}"/>
            </a:ext>
          </a:extLst>
        </xdr:cNvPr>
        <xdr:cNvCxnSpPr/>
      </xdr:nvCxnSpPr>
      <xdr:spPr>
        <a:xfrm flipH="1">
          <a:off x="9836713" y="1785081"/>
          <a:ext cx="877715"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86159</xdr:colOff>
      <xdr:row>17</xdr:row>
      <xdr:rowOff>105374</xdr:rowOff>
    </xdr:from>
    <xdr:to>
      <xdr:col>14</xdr:col>
      <xdr:colOff>86159</xdr:colOff>
      <xdr:row>33</xdr:row>
      <xdr:rowOff>78153</xdr:rowOff>
    </xdr:to>
    <xdr:cxnSp macro="">
      <xdr:nvCxnSpPr>
        <xdr:cNvPr id="88" name="Straight Connector 87">
          <a:extLst>
            <a:ext uri="{FF2B5EF4-FFF2-40B4-BE49-F238E27FC236}">
              <a16:creationId xmlns:a16="http://schemas.microsoft.com/office/drawing/2014/main" id="{27585D76-48B8-48A7-9EFB-7F1E2E8C0AF5}"/>
            </a:ext>
          </a:extLst>
        </xdr:cNvPr>
        <xdr:cNvCxnSpPr/>
      </xdr:nvCxnSpPr>
      <xdr:spPr>
        <a:xfrm flipV="1">
          <a:off x="9855390" y="1775912"/>
          <a:ext cx="0" cy="294262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448468</xdr:colOff>
      <xdr:row>11</xdr:row>
      <xdr:rowOff>49578</xdr:rowOff>
    </xdr:from>
    <xdr:to>
      <xdr:col>15</xdr:col>
      <xdr:colOff>448468</xdr:colOff>
      <xdr:row>15</xdr:row>
      <xdr:rowOff>6350</xdr:rowOff>
    </xdr:to>
    <xdr:cxnSp macro="">
      <xdr:nvCxnSpPr>
        <xdr:cNvPr id="90" name="Straight Connector 89">
          <a:extLst>
            <a:ext uri="{FF2B5EF4-FFF2-40B4-BE49-F238E27FC236}">
              <a16:creationId xmlns:a16="http://schemas.microsoft.com/office/drawing/2014/main" id="{1FC43019-38F0-42FD-8DDB-69F2043D112B}"/>
            </a:ext>
          </a:extLst>
        </xdr:cNvPr>
        <xdr:cNvCxnSpPr/>
      </xdr:nvCxnSpPr>
      <xdr:spPr>
        <a:xfrm flipV="1">
          <a:off x="10811668" y="602028"/>
          <a:ext cx="0" cy="6933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84504</xdr:colOff>
      <xdr:row>33</xdr:row>
      <xdr:rowOff>80102</xdr:rowOff>
    </xdr:from>
    <xdr:to>
      <xdr:col>14</xdr:col>
      <xdr:colOff>285750</xdr:colOff>
      <xdr:row>33</xdr:row>
      <xdr:rowOff>80102</xdr:rowOff>
    </xdr:to>
    <xdr:cxnSp macro="">
      <xdr:nvCxnSpPr>
        <xdr:cNvPr id="92" name="Straight Connector 91">
          <a:extLst>
            <a:ext uri="{FF2B5EF4-FFF2-40B4-BE49-F238E27FC236}">
              <a16:creationId xmlns:a16="http://schemas.microsoft.com/office/drawing/2014/main" id="{C0CC9CDC-28A0-4ECB-863F-EAE46E516556}"/>
            </a:ext>
          </a:extLst>
        </xdr:cNvPr>
        <xdr:cNvCxnSpPr/>
      </xdr:nvCxnSpPr>
      <xdr:spPr>
        <a:xfrm>
          <a:off x="9838104" y="4683852"/>
          <a:ext cx="20124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412750</xdr:colOff>
      <xdr:row>33</xdr:row>
      <xdr:rowOff>177840</xdr:rowOff>
    </xdr:from>
    <xdr:to>
      <xdr:col>14</xdr:col>
      <xdr:colOff>279400</xdr:colOff>
      <xdr:row>33</xdr:row>
      <xdr:rowOff>177840</xdr:rowOff>
    </xdr:to>
    <xdr:cxnSp macro="">
      <xdr:nvCxnSpPr>
        <xdr:cNvPr id="93" name="Straight Connector 92">
          <a:extLst>
            <a:ext uri="{FF2B5EF4-FFF2-40B4-BE49-F238E27FC236}">
              <a16:creationId xmlns:a16="http://schemas.microsoft.com/office/drawing/2014/main" id="{B7044CFE-48AC-4967-939C-AC22B10E9D35}"/>
            </a:ext>
          </a:extLst>
        </xdr:cNvPr>
        <xdr:cNvCxnSpPr/>
      </xdr:nvCxnSpPr>
      <xdr:spPr>
        <a:xfrm>
          <a:off x="9556750" y="4781590"/>
          <a:ext cx="4762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453259</xdr:colOff>
      <xdr:row>33</xdr:row>
      <xdr:rowOff>76824</xdr:rowOff>
    </xdr:from>
    <xdr:to>
      <xdr:col>13</xdr:col>
      <xdr:colOff>0</xdr:colOff>
      <xdr:row>33</xdr:row>
      <xdr:rowOff>88472</xdr:rowOff>
    </xdr:to>
    <xdr:cxnSp macro="">
      <xdr:nvCxnSpPr>
        <xdr:cNvPr id="103" name="Straight Connector 102">
          <a:extLst>
            <a:ext uri="{FF2B5EF4-FFF2-40B4-BE49-F238E27FC236}">
              <a16:creationId xmlns:a16="http://schemas.microsoft.com/office/drawing/2014/main" id="{5D383D8B-1542-4438-98D2-A5A56B917F37}"/>
            </a:ext>
          </a:extLst>
        </xdr:cNvPr>
        <xdr:cNvCxnSpPr>
          <a:stCxn id="30" idx="2"/>
        </xdr:cNvCxnSpPr>
      </xdr:nvCxnSpPr>
      <xdr:spPr>
        <a:xfrm flipV="1">
          <a:off x="4307709" y="5601324"/>
          <a:ext cx="3026541" cy="1164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431800</xdr:colOff>
      <xdr:row>33</xdr:row>
      <xdr:rowOff>177283</xdr:rowOff>
    </xdr:from>
    <xdr:to>
      <xdr:col>13</xdr:col>
      <xdr:colOff>0</xdr:colOff>
      <xdr:row>33</xdr:row>
      <xdr:rowOff>177283</xdr:rowOff>
    </xdr:to>
    <xdr:cxnSp macro="">
      <xdr:nvCxnSpPr>
        <xdr:cNvPr id="104" name="Straight Connector 103">
          <a:extLst>
            <a:ext uri="{FF2B5EF4-FFF2-40B4-BE49-F238E27FC236}">
              <a16:creationId xmlns:a16="http://schemas.microsoft.com/office/drawing/2014/main" id="{4425DA3E-E8FC-47C4-B9D0-DCE0E3533379}"/>
            </a:ext>
          </a:extLst>
        </xdr:cNvPr>
        <xdr:cNvCxnSpPr/>
      </xdr:nvCxnSpPr>
      <xdr:spPr>
        <a:xfrm>
          <a:off x="4286250" y="5701783"/>
          <a:ext cx="3048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488950</xdr:colOff>
      <xdr:row>41</xdr:row>
      <xdr:rowOff>14593</xdr:rowOff>
    </xdr:from>
    <xdr:to>
      <xdr:col>8</xdr:col>
      <xdr:colOff>69850</xdr:colOff>
      <xdr:row>41</xdr:row>
      <xdr:rowOff>14593</xdr:rowOff>
    </xdr:to>
    <xdr:cxnSp macro="">
      <xdr:nvCxnSpPr>
        <xdr:cNvPr id="109" name="Straight Connector 108">
          <a:extLst>
            <a:ext uri="{FF2B5EF4-FFF2-40B4-BE49-F238E27FC236}">
              <a16:creationId xmlns:a16="http://schemas.microsoft.com/office/drawing/2014/main" id="{CD4EF20B-8E86-48E9-AAE4-8AE55D6E8006}"/>
            </a:ext>
          </a:extLst>
        </xdr:cNvPr>
        <xdr:cNvCxnSpPr/>
      </xdr:nvCxnSpPr>
      <xdr:spPr>
        <a:xfrm>
          <a:off x="3724689" y="6027767"/>
          <a:ext cx="201046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584200</xdr:colOff>
      <xdr:row>41</xdr:row>
      <xdr:rowOff>112646</xdr:rowOff>
    </xdr:from>
    <xdr:to>
      <xdr:col>8</xdr:col>
      <xdr:colOff>38100</xdr:colOff>
      <xdr:row>41</xdr:row>
      <xdr:rowOff>112646</xdr:rowOff>
    </xdr:to>
    <xdr:cxnSp macro="">
      <xdr:nvCxnSpPr>
        <xdr:cNvPr id="110" name="Straight Connector 109">
          <a:extLst>
            <a:ext uri="{FF2B5EF4-FFF2-40B4-BE49-F238E27FC236}">
              <a16:creationId xmlns:a16="http://schemas.microsoft.com/office/drawing/2014/main" id="{E3E7609F-6B16-4C1B-868C-C74789998C9F}"/>
            </a:ext>
          </a:extLst>
        </xdr:cNvPr>
        <xdr:cNvCxnSpPr/>
      </xdr:nvCxnSpPr>
      <xdr:spPr>
        <a:xfrm>
          <a:off x="3819939" y="6125820"/>
          <a:ext cx="188346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493832</xdr:colOff>
      <xdr:row>41</xdr:row>
      <xdr:rowOff>99391</xdr:rowOff>
    </xdr:from>
    <xdr:to>
      <xdr:col>8</xdr:col>
      <xdr:colOff>493832</xdr:colOff>
      <xdr:row>50</xdr:row>
      <xdr:rowOff>170794</xdr:rowOff>
    </xdr:to>
    <xdr:cxnSp macro="">
      <xdr:nvCxnSpPr>
        <xdr:cNvPr id="115" name="Straight Connector 114">
          <a:extLst>
            <a:ext uri="{FF2B5EF4-FFF2-40B4-BE49-F238E27FC236}">
              <a16:creationId xmlns:a16="http://schemas.microsoft.com/office/drawing/2014/main" id="{25336E41-882F-4784-AB52-52F6FA01365F}"/>
            </a:ext>
          </a:extLst>
        </xdr:cNvPr>
        <xdr:cNvCxnSpPr/>
      </xdr:nvCxnSpPr>
      <xdr:spPr>
        <a:xfrm flipV="1">
          <a:off x="6159136" y="6112565"/>
          <a:ext cx="0" cy="17113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586603</xdr:colOff>
      <xdr:row>41</xdr:row>
      <xdr:rowOff>11044</xdr:rowOff>
    </xdr:from>
    <xdr:to>
      <xdr:col>8</xdr:col>
      <xdr:colOff>586603</xdr:colOff>
      <xdr:row>52</xdr:row>
      <xdr:rowOff>6627</xdr:rowOff>
    </xdr:to>
    <xdr:cxnSp macro="">
      <xdr:nvCxnSpPr>
        <xdr:cNvPr id="116" name="Straight Connector 115">
          <a:extLst>
            <a:ext uri="{FF2B5EF4-FFF2-40B4-BE49-F238E27FC236}">
              <a16:creationId xmlns:a16="http://schemas.microsoft.com/office/drawing/2014/main" id="{157999E5-130A-4BDE-845A-885EAF5F6BED}"/>
            </a:ext>
          </a:extLst>
        </xdr:cNvPr>
        <xdr:cNvCxnSpPr/>
      </xdr:nvCxnSpPr>
      <xdr:spPr>
        <a:xfrm flipV="1">
          <a:off x="6251907" y="6024218"/>
          <a:ext cx="0" cy="199997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480537</xdr:colOff>
      <xdr:row>41</xdr:row>
      <xdr:rowOff>11044</xdr:rowOff>
    </xdr:from>
    <xdr:to>
      <xdr:col>4</xdr:col>
      <xdr:colOff>480537</xdr:colOff>
      <xdr:row>50</xdr:row>
      <xdr:rowOff>169794</xdr:rowOff>
    </xdr:to>
    <xdr:cxnSp macro="">
      <xdr:nvCxnSpPr>
        <xdr:cNvPr id="126" name="Straight Connector 125">
          <a:extLst>
            <a:ext uri="{FF2B5EF4-FFF2-40B4-BE49-F238E27FC236}">
              <a16:creationId xmlns:a16="http://schemas.microsoft.com/office/drawing/2014/main" id="{9A22ABFB-AFB7-42F5-9258-D868FA8690F0}"/>
            </a:ext>
          </a:extLst>
        </xdr:cNvPr>
        <xdr:cNvCxnSpPr/>
      </xdr:nvCxnSpPr>
      <xdr:spPr>
        <a:xfrm flipV="1">
          <a:off x="3716276" y="6024218"/>
          <a:ext cx="0" cy="179870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579658</xdr:colOff>
      <xdr:row>41</xdr:row>
      <xdr:rowOff>99944</xdr:rowOff>
    </xdr:from>
    <xdr:to>
      <xdr:col>4</xdr:col>
      <xdr:colOff>579658</xdr:colOff>
      <xdr:row>51</xdr:row>
      <xdr:rowOff>276</xdr:rowOff>
    </xdr:to>
    <xdr:cxnSp macro="">
      <xdr:nvCxnSpPr>
        <xdr:cNvPr id="127" name="Straight Connector 126">
          <a:extLst>
            <a:ext uri="{FF2B5EF4-FFF2-40B4-BE49-F238E27FC236}">
              <a16:creationId xmlns:a16="http://schemas.microsoft.com/office/drawing/2014/main" id="{4D9CBDCF-3528-4A55-8159-72E1353CB6BD}"/>
            </a:ext>
          </a:extLst>
        </xdr:cNvPr>
        <xdr:cNvCxnSpPr/>
      </xdr:nvCxnSpPr>
      <xdr:spPr>
        <a:xfrm flipV="1">
          <a:off x="3815397" y="6113118"/>
          <a:ext cx="0" cy="172250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476250</xdr:colOff>
      <xdr:row>23</xdr:row>
      <xdr:rowOff>0</xdr:rowOff>
    </xdr:from>
    <xdr:to>
      <xdr:col>4</xdr:col>
      <xdr:colOff>476250</xdr:colOff>
      <xdr:row>24</xdr:row>
      <xdr:rowOff>177800</xdr:rowOff>
    </xdr:to>
    <xdr:cxnSp macro="">
      <xdr:nvCxnSpPr>
        <xdr:cNvPr id="133" name="Straight Connector 132">
          <a:extLst>
            <a:ext uri="{FF2B5EF4-FFF2-40B4-BE49-F238E27FC236}">
              <a16:creationId xmlns:a16="http://schemas.microsoft.com/office/drawing/2014/main" id="{7C60F250-52E6-48F2-BB7C-00E08D0C97DE}"/>
            </a:ext>
          </a:extLst>
        </xdr:cNvPr>
        <xdr:cNvCxnSpPr/>
      </xdr:nvCxnSpPr>
      <xdr:spPr>
        <a:xfrm flipV="1">
          <a:off x="4133850" y="2762250"/>
          <a:ext cx="0" cy="3619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575371</xdr:colOff>
      <xdr:row>23</xdr:row>
      <xdr:rowOff>0</xdr:rowOff>
    </xdr:from>
    <xdr:to>
      <xdr:col>4</xdr:col>
      <xdr:colOff>575371</xdr:colOff>
      <xdr:row>24</xdr:row>
      <xdr:rowOff>177800</xdr:rowOff>
    </xdr:to>
    <xdr:cxnSp macro="">
      <xdr:nvCxnSpPr>
        <xdr:cNvPr id="134" name="Straight Connector 133">
          <a:extLst>
            <a:ext uri="{FF2B5EF4-FFF2-40B4-BE49-F238E27FC236}">
              <a16:creationId xmlns:a16="http://schemas.microsoft.com/office/drawing/2014/main" id="{465608EF-E81B-4DE0-8B89-C4A9480821DC}"/>
            </a:ext>
          </a:extLst>
        </xdr:cNvPr>
        <xdr:cNvCxnSpPr/>
      </xdr:nvCxnSpPr>
      <xdr:spPr>
        <a:xfrm flipV="1">
          <a:off x="4232971" y="2762250"/>
          <a:ext cx="0" cy="3619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427182</xdr:colOff>
      <xdr:row>15</xdr:row>
      <xdr:rowOff>17067</xdr:rowOff>
    </xdr:from>
    <xdr:to>
      <xdr:col>6</xdr:col>
      <xdr:colOff>427182</xdr:colOff>
      <xdr:row>23</xdr:row>
      <xdr:rowOff>126172</xdr:rowOff>
    </xdr:to>
    <xdr:cxnSp macro="">
      <xdr:nvCxnSpPr>
        <xdr:cNvPr id="2" name="Straight Connector 1">
          <a:extLst>
            <a:ext uri="{FF2B5EF4-FFF2-40B4-BE49-F238E27FC236}">
              <a16:creationId xmlns:a16="http://schemas.microsoft.com/office/drawing/2014/main" id="{743627AD-BFD3-45A8-B623-85D9C2C29F13}"/>
            </a:ext>
          </a:extLst>
        </xdr:cNvPr>
        <xdr:cNvCxnSpPr/>
      </xdr:nvCxnSpPr>
      <xdr:spPr>
        <a:xfrm flipV="1">
          <a:off x="4877704" y="1292589"/>
          <a:ext cx="0" cy="15668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519953</xdr:colOff>
      <xdr:row>15</xdr:row>
      <xdr:rowOff>24245</xdr:rowOff>
    </xdr:from>
    <xdr:to>
      <xdr:col>6</xdr:col>
      <xdr:colOff>519953</xdr:colOff>
      <xdr:row>33</xdr:row>
      <xdr:rowOff>101600</xdr:rowOff>
    </xdr:to>
    <xdr:cxnSp macro="">
      <xdr:nvCxnSpPr>
        <xdr:cNvPr id="4" name="Straight Connector 3">
          <a:extLst>
            <a:ext uri="{FF2B5EF4-FFF2-40B4-BE49-F238E27FC236}">
              <a16:creationId xmlns:a16="http://schemas.microsoft.com/office/drawing/2014/main" id="{866DB618-BB7C-4EAC-BAEE-BEE405B5930A}"/>
            </a:ext>
          </a:extLst>
        </xdr:cNvPr>
        <xdr:cNvCxnSpPr/>
      </xdr:nvCxnSpPr>
      <xdr:spPr>
        <a:xfrm flipV="1">
          <a:off x="3764803" y="2234045"/>
          <a:ext cx="0" cy="339205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590826</xdr:colOff>
      <xdr:row>45</xdr:row>
      <xdr:rowOff>82550</xdr:rowOff>
    </xdr:from>
    <xdr:to>
      <xdr:col>12</xdr:col>
      <xdr:colOff>590826</xdr:colOff>
      <xdr:row>48</xdr:row>
      <xdr:rowOff>133350</xdr:rowOff>
    </xdr:to>
    <xdr:cxnSp macro="">
      <xdr:nvCxnSpPr>
        <xdr:cNvPr id="40" name="Straight Connector 39">
          <a:extLst>
            <a:ext uri="{FF2B5EF4-FFF2-40B4-BE49-F238E27FC236}">
              <a16:creationId xmlns:a16="http://schemas.microsoft.com/office/drawing/2014/main" id="{03343EFA-C623-478B-AB3E-A047F155419D}"/>
            </a:ext>
          </a:extLst>
        </xdr:cNvPr>
        <xdr:cNvCxnSpPr/>
      </xdr:nvCxnSpPr>
      <xdr:spPr>
        <a:xfrm flipV="1">
          <a:off x="9094304" y="6824593"/>
          <a:ext cx="0" cy="59745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82555</xdr:colOff>
      <xdr:row>45</xdr:row>
      <xdr:rowOff>6350</xdr:rowOff>
    </xdr:from>
    <xdr:to>
      <xdr:col>13</xdr:col>
      <xdr:colOff>82555</xdr:colOff>
      <xdr:row>48</xdr:row>
      <xdr:rowOff>139700</xdr:rowOff>
    </xdr:to>
    <xdr:cxnSp macro="">
      <xdr:nvCxnSpPr>
        <xdr:cNvPr id="41" name="Straight Connector 40">
          <a:extLst>
            <a:ext uri="{FF2B5EF4-FFF2-40B4-BE49-F238E27FC236}">
              <a16:creationId xmlns:a16="http://schemas.microsoft.com/office/drawing/2014/main" id="{59505212-4D94-4765-924A-7ED47D1C5886}"/>
            </a:ext>
          </a:extLst>
        </xdr:cNvPr>
        <xdr:cNvCxnSpPr/>
      </xdr:nvCxnSpPr>
      <xdr:spPr>
        <a:xfrm flipV="1">
          <a:off x="9193425" y="6748393"/>
          <a:ext cx="0" cy="68000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590826</xdr:colOff>
      <xdr:row>45</xdr:row>
      <xdr:rowOff>7180</xdr:rowOff>
    </xdr:from>
    <xdr:to>
      <xdr:col>13</xdr:col>
      <xdr:colOff>97734</xdr:colOff>
      <xdr:row>45</xdr:row>
      <xdr:rowOff>7180</xdr:rowOff>
    </xdr:to>
    <xdr:cxnSp macro="">
      <xdr:nvCxnSpPr>
        <xdr:cNvPr id="45" name="Straight Connector 44">
          <a:extLst>
            <a:ext uri="{FF2B5EF4-FFF2-40B4-BE49-F238E27FC236}">
              <a16:creationId xmlns:a16="http://schemas.microsoft.com/office/drawing/2014/main" id="{4B3072A0-4742-44D1-92D9-BE3C2B5723BF}"/>
            </a:ext>
          </a:extLst>
        </xdr:cNvPr>
        <xdr:cNvCxnSpPr/>
      </xdr:nvCxnSpPr>
      <xdr:spPr>
        <a:xfrm>
          <a:off x="6664739" y="6749223"/>
          <a:ext cx="254386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579783</xdr:colOff>
      <xdr:row>45</xdr:row>
      <xdr:rowOff>89730</xdr:rowOff>
    </xdr:from>
    <xdr:to>
      <xdr:col>12</xdr:col>
      <xdr:colOff>590826</xdr:colOff>
      <xdr:row>45</xdr:row>
      <xdr:rowOff>89730</xdr:rowOff>
    </xdr:to>
    <xdr:cxnSp macro="">
      <xdr:nvCxnSpPr>
        <xdr:cNvPr id="46" name="Straight Connector 45">
          <a:extLst>
            <a:ext uri="{FF2B5EF4-FFF2-40B4-BE49-F238E27FC236}">
              <a16:creationId xmlns:a16="http://schemas.microsoft.com/office/drawing/2014/main" id="{86570861-3C49-4DD4-96DE-20A1F4B5A6CA}"/>
            </a:ext>
          </a:extLst>
        </xdr:cNvPr>
        <xdr:cNvCxnSpPr/>
      </xdr:nvCxnSpPr>
      <xdr:spPr>
        <a:xfrm>
          <a:off x="6653696" y="6831773"/>
          <a:ext cx="244060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85034</xdr:colOff>
      <xdr:row>41</xdr:row>
      <xdr:rowOff>11043</xdr:rowOff>
    </xdr:from>
    <xdr:to>
      <xdr:col>13</xdr:col>
      <xdr:colOff>85034</xdr:colOff>
      <xdr:row>45</xdr:row>
      <xdr:rowOff>75500</xdr:rowOff>
    </xdr:to>
    <xdr:cxnSp macro="">
      <xdr:nvCxnSpPr>
        <xdr:cNvPr id="51" name="Straight Connector 50">
          <a:extLst>
            <a:ext uri="{FF2B5EF4-FFF2-40B4-BE49-F238E27FC236}">
              <a16:creationId xmlns:a16="http://schemas.microsoft.com/office/drawing/2014/main" id="{B9AAEA7A-C3BB-4013-A30D-DBB67B22CF6D}"/>
            </a:ext>
          </a:extLst>
        </xdr:cNvPr>
        <xdr:cNvCxnSpPr/>
      </xdr:nvCxnSpPr>
      <xdr:spPr>
        <a:xfrm flipV="1">
          <a:off x="8610599" y="6024217"/>
          <a:ext cx="0" cy="793326"/>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549874</xdr:colOff>
      <xdr:row>41</xdr:row>
      <xdr:rowOff>25433</xdr:rowOff>
    </xdr:from>
    <xdr:to>
      <xdr:col>13</xdr:col>
      <xdr:colOff>112682</xdr:colOff>
      <xdr:row>41</xdr:row>
      <xdr:rowOff>25433</xdr:rowOff>
    </xdr:to>
    <xdr:cxnSp macro="">
      <xdr:nvCxnSpPr>
        <xdr:cNvPr id="59" name="Straight Connector 58">
          <a:extLst>
            <a:ext uri="{FF2B5EF4-FFF2-40B4-BE49-F238E27FC236}">
              <a16:creationId xmlns:a16="http://schemas.microsoft.com/office/drawing/2014/main" id="{665B7302-8AF5-41E7-BCC9-0DEB29D3D7A2}"/>
            </a:ext>
          </a:extLst>
        </xdr:cNvPr>
        <xdr:cNvCxnSpPr/>
      </xdr:nvCxnSpPr>
      <xdr:spPr>
        <a:xfrm flipH="1">
          <a:off x="5037207" y="6862266"/>
          <a:ext cx="2452058"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75924</xdr:colOff>
      <xdr:row>41</xdr:row>
      <xdr:rowOff>134454</xdr:rowOff>
    </xdr:from>
    <xdr:ext cx="1304512" cy="517111"/>
    <xdr:sp macro="" textlink="">
      <xdr:nvSpPr>
        <xdr:cNvPr id="69" name="TextBox 68">
          <a:extLst>
            <a:ext uri="{FF2B5EF4-FFF2-40B4-BE49-F238E27FC236}">
              <a16:creationId xmlns:a16="http://schemas.microsoft.com/office/drawing/2014/main" id="{CC71F67D-2147-1A10-FE37-AA4D19991221}"/>
            </a:ext>
          </a:extLst>
        </xdr:cNvPr>
        <xdr:cNvSpPr txBox="1"/>
      </xdr:nvSpPr>
      <xdr:spPr>
        <a:xfrm>
          <a:off x="6779315" y="6147628"/>
          <a:ext cx="1304512" cy="5171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RECEPTION</a:t>
          </a: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a:solidFill>
                <a:schemeClr val="tx1"/>
              </a:solidFill>
              <a:effectLst/>
              <a:latin typeface="+mn-lt"/>
              <a:ea typeface="+mn-ea"/>
              <a:cs typeface="+mn-cs"/>
            </a:rPr>
            <a:t>(3055 X 1080</a:t>
          </a:r>
          <a:r>
            <a:rPr lang="en-IN" sz="1100" b="1" baseline="0">
              <a:solidFill>
                <a:schemeClr val="tx1"/>
              </a:solidFill>
              <a:effectLst/>
              <a:latin typeface="+mn-lt"/>
              <a:ea typeface="+mn-ea"/>
              <a:cs typeface="+mn-cs"/>
            </a:rPr>
            <a:t> mm)</a:t>
          </a:r>
          <a:endParaRPr lang="en-IN" sz="1200">
            <a:effectLst/>
          </a:endParaRPr>
        </a:p>
        <a:p>
          <a:endParaRPr lang="en-IN" sz="1200" b="1"/>
        </a:p>
      </xdr:txBody>
    </xdr:sp>
    <xdr:clientData/>
  </xdr:oneCellAnchor>
  <xdr:oneCellAnchor>
    <xdr:from>
      <xdr:col>10</xdr:col>
      <xdr:colOff>6287</xdr:colOff>
      <xdr:row>48</xdr:row>
      <xdr:rowOff>146264</xdr:rowOff>
    </xdr:from>
    <xdr:ext cx="1401759" cy="468077"/>
    <xdr:sp macro="" textlink="">
      <xdr:nvSpPr>
        <xdr:cNvPr id="72" name="TextBox 71">
          <a:extLst>
            <a:ext uri="{FF2B5EF4-FFF2-40B4-BE49-F238E27FC236}">
              <a16:creationId xmlns:a16="http://schemas.microsoft.com/office/drawing/2014/main" id="{5CDBD3E5-D433-4874-B66A-0F47A37E5750}"/>
            </a:ext>
          </a:extLst>
        </xdr:cNvPr>
        <xdr:cNvSpPr txBox="1"/>
      </xdr:nvSpPr>
      <xdr:spPr>
        <a:xfrm>
          <a:off x="6709678" y="7434960"/>
          <a:ext cx="1401759"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a:t>HR &amp; ACCOUNTS</a:t>
          </a:r>
        </a:p>
        <a:p>
          <a:pPr algn="ctr"/>
          <a:r>
            <a:rPr lang="en-IN" sz="1100" b="1"/>
            <a:t>(3055 X 2300</a:t>
          </a:r>
          <a:r>
            <a:rPr lang="en-IN" sz="1100" b="1" baseline="0"/>
            <a:t> mm)</a:t>
          </a:r>
          <a:endParaRPr lang="en-IN" sz="1100" b="1"/>
        </a:p>
      </xdr:txBody>
    </xdr:sp>
    <xdr:clientData/>
  </xdr:oneCellAnchor>
  <xdr:twoCellAnchor>
    <xdr:from>
      <xdr:col>12</xdr:col>
      <xdr:colOff>345385</xdr:colOff>
      <xdr:row>48</xdr:row>
      <xdr:rowOff>137886</xdr:rowOff>
    </xdr:from>
    <xdr:to>
      <xdr:col>13</xdr:col>
      <xdr:colOff>82313</xdr:colOff>
      <xdr:row>48</xdr:row>
      <xdr:rowOff>137886</xdr:rowOff>
    </xdr:to>
    <xdr:cxnSp macro="">
      <xdr:nvCxnSpPr>
        <xdr:cNvPr id="73" name="Straight Connector 72">
          <a:extLst>
            <a:ext uri="{FF2B5EF4-FFF2-40B4-BE49-F238E27FC236}">
              <a16:creationId xmlns:a16="http://schemas.microsoft.com/office/drawing/2014/main" id="{D7EA57EB-59FA-4785-9F39-798C6C8C6BDB}"/>
            </a:ext>
          </a:extLst>
        </xdr:cNvPr>
        <xdr:cNvCxnSpPr/>
      </xdr:nvCxnSpPr>
      <xdr:spPr>
        <a:xfrm>
          <a:off x="8848863" y="7426582"/>
          <a:ext cx="34432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282819</xdr:colOff>
      <xdr:row>45</xdr:row>
      <xdr:rowOff>105511</xdr:rowOff>
    </xdr:from>
    <xdr:to>
      <xdr:col>14</xdr:col>
      <xdr:colOff>242849</xdr:colOff>
      <xdr:row>50</xdr:row>
      <xdr:rowOff>53236</xdr:rowOff>
    </xdr:to>
    <xdr:sp macro="" textlink="">
      <xdr:nvSpPr>
        <xdr:cNvPr id="78" name="Arc 77">
          <a:extLst>
            <a:ext uri="{FF2B5EF4-FFF2-40B4-BE49-F238E27FC236}">
              <a16:creationId xmlns:a16="http://schemas.microsoft.com/office/drawing/2014/main" id="{FD9FF578-B903-4C8C-8A1B-137DB76F89E3}"/>
            </a:ext>
          </a:extLst>
        </xdr:cNvPr>
        <xdr:cNvSpPr/>
      </xdr:nvSpPr>
      <xdr:spPr>
        <a:xfrm rot="19072534" flipH="1" flipV="1">
          <a:off x="8786297" y="6847554"/>
          <a:ext cx="1174813" cy="858812"/>
        </a:xfrm>
        <a:prstGeom prst="arc">
          <a:avLst>
            <a:gd name="adj1" fmla="val 20516838"/>
            <a:gd name="adj2" fmla="val 1554850"/>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12</xdr:col>
      <xdr:colOff>585305</xdr:colOff>
      <xdr:row>50</xdr:row>
      <xdr:rowOff>100771</xdr:rowOff>
    </xdr:from>
    <xdr:to>
      <xdr:col>12</xdr:col>
      <xdr:colOff>585305</xdr:colOff>
      <xdr:row>55</xdr:row>
      <xdr:rowOff>138871</xdr:rowOff>
    </xdr:to>
    <xdr:cxnSp macro="">
      <xdr:nvCxnSpPr>
        <xdr:cNvPr id="79" name="Straight Connector 78">
          <a:extLst>
            <a:ext uri="{FF2B5EF4-FFF2-40B4-BE49-F238E27FC236}">
              <a16:creationId xmlns:a16="http://schemas.microsoft.com/office/drawing/2014/main" id="{830463E1-71AC-4C97-B4F4-D14B0EB34477}"/>
            </a:ext>
          </a:extLst>
        </xdr:cNvPr>
        <xdr:cNvCxnSpPr/>
      </xdr:nvCxnSpPr>
      <xdr:spPr>
        <a:xfrm flipV="1">
          <a:off x="9088783" y="7753901"/>
          <a:ext cx="0" cy="94918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580335</xdr:colOff>
      <xdr:row>50</xdr:row>
      <xdr:rowOff>93436</xdr:rowOff>
    </xdr:from>
    <xdr:to>
      <xdr:col>13</xdr:col>
      <xdr:colOff>71782</xdr:colOff>
      <xdr:row>50</xdr:row>
      <xdr:rowOff>93436</xdr:rowOff>
    </xdr:to>
    <xdr:cxnSp macro="">
      <xdr:nvCxnSpPr>
        <xdr:cNvPr id="84" name="Straight Connector 83">
          <a:extLst>
            <a:ext uri="{FF2B5EF4-FFF2-40B4-BE49-F238E27FC236}">
              <a16:creationId xmlns:a16="http://schemas.microsoft.com/office/drawing/2014/main" id="{74FC48DB-AF69-42C7-A0F5-B319684B74F5}"/>
            </a:ext>
          </a:extLst>
        </xdr:cNvPr>
        <xdr:cNvCxnSpPr/>
      </xdr:nvCxnSpPr>
      <xdr:spPr>
        <a:xfrm>
          <a:off x="9083813" y="7746566"/>
          <a:ext cx="9883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380064</xdr:colOff>
      <xdr:row>41</xdr:row>
      <xdr:rowOff>18020</xdr:rowOff>
    </xdr:from>
    <xdr:to>
      <xdr:col>8</xdr:col>
      <xdr:colOff>380064</xdr:colOff>
      <xdr:row>42</xdr:row>
      <xdr:rowOff>176144</xdr:rowOff>
    </xdr:to>
    <xdr:cxnSp macro="">
      <xdr:nvCxnSpPr>
        <xdr:cNvPr id="98" name="Straight Connector 97">
          <a:extLst>
            <a:ext uri="{FF2B5EF4-FFF2-40B4-BE49-F238E27FC236}">
              <a16:creationId xmlns:a16="http://schemas.microsoft.com/office/drawing/2014/main" id="{6123F89F-CBF3-4D10-97D1-6DDC287F9717}"/>
            </a:ext>
          </a:extLst>
        </xdr:cNvPr>
        <xdr:cNvCxnSpPr/>
      </xdr:nvCxnSpPr>
      <xdr:spPr>
        <a:xfrm>
          <a:off x="6045368" y="6031194"/>
          <a:ext cx="0" cy="34034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98224</xdr:colOff>
      <xdr:row>36</xdr:row>
      <xdr:rowOff>147768</xdr:rowOff>
    </xdr:from>
    <xdr:to>
      <xdr:col>9</xdr:col>
      <xdr:colOff>357099</xdr:colOff>
      <xdr:row>43</xdr:row>
      <xdr:rowOff>37949</xdr:rowOff>
    </xdr:to>
    <xdr:sp macro="" textlink="">
      <xdr:nvSpPr>
        <xdr:cNvPr id="99" name="Arc 98">
          <a:extLst>
            <a:ext uri="{FF2B5EF4-FFF2-40B4-BE49-F238E27FC236}">
              <a16:creationId xmlns:a16="http://schemas.microsoft.com/office/drawing/2014/main" id="{E0BB71F1-1490-4A2F-B0B6-7C12AB4AF9F1}"/>
            </a:ext>
          </a:extLst>
        </xdr:cNvPr>
        <xdr:cNvSpPr/>
      </xdr:nvSpPr>
      <xdr:spPr>
        <a:xfrm rot="18241553" flipH="1" flipV="1">
          <a:off x="5613810" y="5399573"/>
          <a:ext cx="1165703" cy="866267"/>
        </a:xfrm>
        <a:prstGeom prst="arc">
          <a:avLst>
            <a:gd name="adj1" fmla="val 20516838"/>
            <a:gd name="adj2" fmla="val 1554850"/>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8</xdr:col>
      <xdr:colOff>374650</xdr:colOff>
      <xdr:row>41</xdr:row>
      <xdr:rowOff>101602</xdr:rowOff>
    </xdr:from>
    <xdr:to>
      <xdr:col>8</xdr:col>
      <xdr:colOff>590550</xdr:colOff>
      <xdr:row>41</xdr:row>
      <xdr:rowOff>101602</xdr:rowOff>
    </xdr:to>
    <xdr:cxnSp macro="">
      <xdr:nvCxnSpPr>
        <xdr:cNvPr id="111" name="Straight Connector 110">
          <a:extLst>
            <a:ext uri="{FF2B5EF4-FFF2-40B4-BE49-F238E27FC236}">
              <a16:creationId xmlns:a16="http://schemas.microsoft.com/office/drawing/2014/main" id="{E0515268-BE71-4966-BE01-F636BECBA0C3}"/>
            </a:ext>
          </a:extLst>
        </xdr:cNvPr>
        <xdr:cNvCxnSpPr/>
      </xdr:nvCxnSpPr>
      <xdr:spPr>
        <a:xfrm>
          <a:off x="6039954" y="6114776"/>
          <a:ext cx="2159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387350</xdr:colOff>
      <xdr:row>41</xdr:row>
      <xdr:rowOff>18224</xdr:rowOff>
    </xdr:from>
    <xdr:to>
      <xdr:col>8</xdr:col>
      <xdr:colOff>603250</xdr:colOff>
      <xdr:row>41</xdr:row>
      <xdr:rowOff>18224</xdr:rowOff>
    </xdr:to>
    <xdr:cxnSp macro="">
      <xdr:nvCxnSpPr>
        <xdr:cNvPr id="113" name="Straight Connector 112">
          <a:extLst>
            <a:ext uri="{FF2B5EF4-FFF2-40B4-BE49-F238E27FC236}">
              <a16:creationId xmlns:a16="http://schemas.microsoft.com/office/drawing/2014/main" id="{6FA8E0D3-38FD-4AB9-92A0-91FAA40F4EE0}"/>
            </a:ext>
          </a:extLst>
        </xdr:cNvPr>
        <xdr:cNvCxnSpPr/>
      </xdr:nvCxnSpPr>
      <xdr:spPr>
        <a:xfrm>
          <a:off x="4869703" y="7115283"/>
          <a:ext cx="2159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584200</xdr:colOff>
      <xdr:row>23</xdr:row>
      <xdr:rowOff>127000</xdr:rowOff>
    </xdr:from>
    <xdr:to>
      <xdr:col>6</xdr:col>
      <xdr:colOff>431800</xdr:colOff>
      <xdr:row>23</xdr:row>
      <xdr:rowOff>127000</xdr:rowOff>
    </xdr:to>
    <xdr:cxnSp macro="">
      <xdr:nvCxnSpPr>
        <xdr:cNvPr id="114" name="Straight Connector 113">
          <a:extLst>
            <a:ext uri="{FF2B5EF4-FFF2-40B4-BE49-F238E27FC236}">
              <a16:creationId xmlns:a16="http://schemas.microsoft.com/office/drawing/2014/main" id="{D56C73E0-3F59-4D27-AF4D-9557DE81EC26}"/>
            </a:ext>
          </a:extLst>
        </xdr:cNvPr>
        <xdr:cNvCxnSpPr/>
      </xdr:nvCxnSpPr>
      <xdr:spPr>
        <a:xfrm>
          <a:off x="4241800" y="2889250"/>
          <a:ext cx="1066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590550</xdr:colOff>
      <xdr:row>24</xdr:row>
      <xdr:rowOff>25400</xdr:rowOff>
    </xdr:from>
    <xdr:to>
      <xdr:col>6</xdr:col>
      <xdr:colOff>425450</xdr:colOff>
      <xdr:row>24</xdr:row>
      <xdr:rowOff>25400</xdr:rowOff>
    </xdr:to>
    <xdr:cxnSp macro="">
      <xdr:nvCxnSpPr>
        <xdr:cNvPr id="117" name="Straight Connector 116">
          <a:extLst>
            <a:ext uri="{FF2B5EF4-FFF2-40B4-BE49-F238E27FC236}">
              <a16:creationId xmlns:a16="http://schemas.microsoft.com/office/drawing/2014/main" id="{4D72C46D-5FF0-4979-8353-23C53A106122}"/>
            </a:ext>
          </a:extLst>
        </xdr:cNvPr>
        <xdr:cNvCxnSpPr/>
      </xdr:nvCxnSpPr>
      <xdr:spPr>
        <a:xfrm>
          <a:off x="4248150" y="2971800"/>
          <a:ext cx="10541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469900</xdr:colOff>
      <xdr:row>23</xdr:row>
      <xdr:rowOff>0</xdr:rowOff>
    </xdr:from>
    <xdr:to>
      <xdr:col>5</xdr:col>
      <xdr:colOff>179086</xdr:colOff>
      <xdr:row>23</xdr:row>
      <xdr:rowOff>9113</xdr:rowOff>
    </xdr:to>
    <xdr:cxnSp macro="">
      <xdr:nvCxnSpPr>
        <xdr:cNvPr id="123" name="Straight Connector 122">
          <a:extLst>
            <a:ext uri="{FF2B5EF4-FFF2-40B4-BE49-F238E27FC236}">
              <a16:creationId xmlns:a16="http://schemas.microsoft.com/office/drawing/2014/main" id="{CC9D202D-551C-423D-B590-C60A0E4D1091}"/>
            </a:ext>
          </a:extLst>
        </xdr:cNvPr>
        <xdr:cNvCxnSpPr>
          <a:endCxn id="131" idx="2"/>
        </xdr:cNvCxnSpPr>
      </xdr:nvCxnSpPr>
      <xdr:spPr>
        <a:xfrm>
          <a:off x="3700117" y="2733261"/>
          <a:ext cx="316578" cy="911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575371</xdr:colOff>
      <xdr:row>15</xdr:row>
      <xdr:rowOff>19050</xdr:rowOff>
    </xdr:from>
    <xdr:to>
      <xdr:col>4</xdr:col>
      <xdr:colOff>575371</xdr:colOff>
      <xdr:row>21</xdr:row>
      <xdr:rowOff>38100</xdr:rowOff>
    </xdr:to>
    <xdr:cxnSp macro="">
      <xdr:nvCxnSpPr>
        <xdr:cNvPr id="124" name="Straight Connector 123">
          <a:extLst>
            <a:ext uri="{FF2B5EF4-FFF2-40B4-BE49-F238E27FC236}">
              <a16:creationId xmlns:a16="http://schemas.microsoft.com/office/drawing/2014/main" id="{8BBD098B-7ED1-4CA4-8940-D06A9E40A8C0}"/>
            </a:ext>
          </a:extLst>
        </xdr:cNvPr>
        <xdr:cNvCxnSpPr/>
      </xdr:nvCxnSpPr>
      <xdr:spPr>
        <a:xfrm flipV="1">
          <a:off x="4232971" y="1308100"/>
          <a:ext cx="0" cy="11239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480121</xdr:colOff>
      <xdr:row>15</xdr:row>
      <xdr:rowOff>25400</xdr:rowOff>
    </xdr:from>
    <xdr:to>
      <xdr:col>4</xdr:col>
      <xdr:colOff>480121</xdr:colOff>
      <xdr:row>21</xdr:row>
      <xdr:rowOff>31750</xdr:rowOff>
    </xdr:to>
    <xdr:cxnSp macro="">
      <xdr:nvCxnSpPr>
        <xdr:cNvPr id="130" name="Straight Connector 129">
          <a:extLst>
            <a:ext uri="{FF2B5EF4-FFF2-40B4-BE49-F238E27FC236}">
              <a16:creationId xmlns:a16="http://schemas.microsoft.com/office/drawing/2014/main" id="{49A980DB-B435-41D3-9D47-62A8AA63ABAF}"/>
            </a:ext>
          </a:extLst>
        </xdr:cNvPr>
        <xdr:cNvCxnSpPr/>
      </xdr:nvCxnSpPr>
      <xdr:spPr>
        <a:xfrm flipV="1">
          <a:off x="4137721" y="1314450"/>
          <a:ext cx="0" cy="11112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292629</xdr:colOff>
      <xdr:row>21</xdr:row>
      <xdr:rowOff>27868</xdr:rowOff>
    </xdr:from>
    <xdr:to>
      <xdr:col>5</xdr:col>
      <xdr:colOff>215910</xdr:colOff>
      <xdr:row>25</xdr:row>
      <xdr:rowOff>157119</xdr:rowOff>
    </xdr:to>
    <xdr:sp macro="" textlink="">
      <xdr:nvSpPr>
        <xdr:cNvPr id="131" name="Arc 130">
          <a:extLst>
            <a:ext uri="{FF2B5EF4-FFF2-40B4-BE49-F238E27FC236}">
              <a16:creationId xmlns:a16="http://schemas.microsoft.com/office/drawing/2014/main" id="{3B7DF24B-12E7-42B5-B161-4D6FD879E493}"/>
            </a:ext>
          </a:extLst>
        </xdr:cNvPr>
        <xdr:cNvSpPr/>
      </xdr:nvSpPr>
      <xdr:spPr>
        <a:xfrm rot="8873360" flipH="1" flipV="1">
          <a:off x="3213629" y="2396694"/>
          <a:ext cx="839890" cy="858121"/>
        </a:xfrm>
        <a:prstGeom prst="arc">
          <a:avLst>
            <a:gd name="adj1" fmla="val 20516838"/>
            <a:gd name="adj2" fmla="val 1394567"/>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8</xdr:col>
      <xdr:colOff>56214</xdr:colOff>
      <xdr:row>41</xdr:row>
      <xdr:rowOff>11670</xdr:rowOff>
    </xdr:from>
    <xdr:to>
      <xdr:col>8</xdr:col>
      <xdr:colOff>58879</xdr:colOff>
      <xdr:row>41</xdr:row>
      <xdr:rowOff>90718</xdr:rowOff>
    </xdr:to>
    <xdr:cxnSp macro="">
      <xdr:nvCxnSpPr>
        <xdr:cNvPr id="135" name="Straight Connector 134">
          <a:extLst>
            <a:ext uri="{FF2B5EF4-FFF2-40B4-BE49-F238E27FC236}">
              <a16:creationId xmlns:a16="http://schemas.microsoft.com/office/drawing/2014/main" id="{D78302AB-5C82-4C96-BA30-5E1C4C1AF523}"/>
            </a:ext>
          </a:extLst>
        </xdr:cNvPr>
        <xdr:cNvCxnSpPr>
          <a:endCxn id="99" idx="2"/>
        </xdr:cNvCxnSpPr>
      </xdr:nvCxnSpPr>
      <xdr:spPr>
        <a:xfrm>
          <a:off x="5721518" y="6024844"/>
          <a:ext cx="2665" cy="7904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476250</xdr:colOff>
      <xdr:row>21</xdr:row>
      <xdr:rowOff>36974</xdr:rowOff>
    </xdr:from>
    <xdr:to>
      <xdr:col>4</xdr:col>
      <xdr:colOff>577850</xdr:colOff>
      <xdr:row>21</xdr:row>
      <xdr:rowOff>38100</xdr:rowOff>
    </xdr:to>
    <xdr:cxnSp macro="">
      <xdr:nvCxnSpPr>
        <xdr:cNvPr id="139" name="Straight Connector 138">
          <a:extLst>
            <a:ext uri="{FF2B5EF4-FFF2-40B4-BE49-F238E27FC236}">
              <a16:creationId xmlns:a16="http://schemas.microsoft.com/office/drawing/2014/main" id="{52CC7758-8A27-4672-B1D5-525CFAAD9420}"/>
            </a:ext>
          </a:extLst>
        </xdr:cNvPr>
        <xdr:cNvCxnSpPr/>
      </xdr:nvCxnSpPr>
      <xdr:spPr>
        <a:xfrm>
          <a:off x="4133850" y="2430924"/>
          <a:ext cx="101600" cy="112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476250</xdr:colOff>
      <xdr:row>24</xdr:row>
      <xdr:rowOff>171450</xdr:rowOff>
    </xdr:from>
    <xdr:to>
      <xdr:col>5</xdr:col>
      <xdr:colOff>165100</xdr:colOff>
      <xdr:row>24</xdr:row>
      <xdr:rowOff>171450</xdr:rowOff>
    </xdr:to>
    <xdr:cxnSp macro="">
      <xdr:nvCxnSpPr>
        <xdr:cNvPr id="160" name="Straight Connector 159">
          <a:extLst>
            <a:ext uri="{FF2B5EF4-FFF2-40B4-BE49-F238E27FC236}">
              <a16:creationId xmlns:a16="http://schemas.microsoft.com/office/drawing/2014/main" id="{268F100A-43EA-47D1-86AD-9A087071A986}"/>
            </a:ext>
          </a:extLst>
        </xdr:cNvPr>
        <xdr:cNvCxnSpPr/>
      </xdr:nvCxnSpPr>
      <xdr:spPr>
        <a:xfrm>
          <a:off x="4133850" y="3117850"/>
          <a:ext cx="2984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160728</xdr:colOff>
      <xdr:row>21</xdr:row>
      <xdr:rowOff>98184</xdr:rowOff>
    </xdr:from>
    <xdr:to>
      <xdr:col>5</xdr:col>
      <xdr:colOff>272017</xdr:colOff>
      <xdr:row>25</xdr:row>
      <xdr:rowOff>147842</xdr:rowOff>
    </xdr:to>
    <xdr:sp macro="" textlink="">
      <xdr:nvSpPr>
        <xdr:cNvPr id="163" name="Arc 162">
          <a:extLst>
            <a:ext uri="{FF2B5EF4-FFF2-40B4-BE49-F238E27FC236}">
              <a16:creationId xmlns:a16="http://schemas.microsoft.com/office/drawing/2014/main" id="{0EF413B1-6169-48FD-A15F-12BDE82F72AA}"/>
            </a:ext>
          </a:extLst>
        </xdr:cNvPr>
        <xdr:cNvSpPr/>
      </xdr:nvSpPr>
      <xdr:spPr>
        <a:xfrm rot="13275568" flipH="1" flipV="1">
          <a:off x="3208728" y="2492134"/>
          <a:ext cx="1330489" cy="786258"/>
        </a:xfrm>
        <a:prstGeom prst="arc">
          <a:avLst>
            <a:gd name="adj1" fmla="val 20516838"/>
            <a:gd name="adj2" fmla="val 894698"/>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4</xdr:col>
      <xdr:colOff>577850</xdr:colOff>
      <xdr:row>26</xdr:row>
      <xdr:rowOff>76200</xdr:rowOff>
    </xdr:from>
    <xdr:to>
      <xdr:col>4</xdr:col>
      <xdr:colOff>577850</xdr:colOff>
      <xdr:row>33</xdr:row>
      <xdr:rowOff>76200</xdr:rowOff>
    </xdr:to>
    <xdr:cxnSp macro="">
      <xdr:nvCxnSpPr>
        <xdr:cNvPr id="164" name="Straight Connector 163">
          <a:extLst>
            <a:ext uri="{FF2B5EF4-FFF2-40B4-BE49-F238E27FC236}">
              <a16:creationId xmlns:a16="http://schemas.microsoft.com/office/drawing/2014/main" id="{CB44D54A-9987-4774-AC91-1F97A170AA90}"/>
            </a:ext>
          </a:extLst>
        </xdr:cNvPr>
        <xdr:cNvCxnSpPr/>
      </xdr:nvCxnSpPr>
      <xdr:spPr>
        <a:xfrm flipV="1">
          <a:off x="4235450" y="3390900"/>
          <a:ext cx="0" cy="12890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476250</xdr:colOff>
      <xdr:row>26</xdr:row>
      <xdr:rowOff>88900</xdr:rowOff>
    </xdr:from>
    <xdr:to>
      <xdr:col>4</xdr:col>
      <xdr:colOff>476250</xdr:colOff>
      <xdr:row>34</xdr:row>
      <xdr:rowOff>0</xdr:rowOff>
    </xdr:to>
    <xdr:cxnSp macro="">
      <xdr:nvCxnSpPr>
        <xdr:cNvPr id="166" name="Straight Connector 165">
          <a:extLst>
            <a:ext uri="{FF2B5EF4-FFF2-40B4-BE49-F238E27FC236}">
              <a16:creationId xmlns:a16="http://schemas.microsoft.com/office/drawing/2014/main" id="{502843E4-EEA9-49D1-82C0-3A21DFE629C5}"/>
            </a:ext>
          </a:extLst>
        </xdr:cNvPr>
        <xdr:cNvCxnSpPr/>
      </xdr:nvCxnSpPr>
      <xdr:spPr>
        <a:xfrm flipV="1">
          <a:off x="4133850" y="3403600"/>
          <a:ext cx="0" cy="13843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469900</xdr:colOff>
      <xdr:row>26</xdr:row>
      <xdr:rowOff>88900</xdr:rowOff>
    </xdr:from>
    <xdr:to>
      <xdr:col>4</xdr:col>
      <xdr:colOff>590550</xdr:colOff>
      <xdr:row>26</xdr:row>
      <xdr:rowOff>88900</xdr:rowOff>
    </xdr:to>
    <xdr:cxnSp macro="">
      <xdr:nvCxnSpPr>
        <xdr:cNvPr id="169" name="Straight Connector 168">
          <a:extLst>
            <a:ext uri="{FF2B5EF4-FFF2-40B4-BE49-F238E27FC236}">
              <a16:creationId xmlns:a16="http://schemas.microsoft.com/office/drawing/2014/main" id="{0CC247A9-72D5-4A2A-95D4-80F96410F709}"/>
            </a:ext>
          </a:extLst>
        </xdr:cNvPr>
        <xdr:cNvCxnSpPr/>
      </xdr:nvCxnSpPr>
      <xdr:spPr>
        <a:xfrm>
          <a:off x="4127500" y="3403600"/>
          <a:ext cx="1206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198452</xdr:colOff>
      <xdr:row>31</xdr:row>
      <xdr:rowOff>141688</xdr:rowOff>
    </xdr:from>
    <xdr:ext cx="468077" cy="1487279"/>
    <xdr:sp macro="" textlink="">
      <xdr:nvSpPr>
        <xdr:cNvPr id="170" name="TextBox 169">
          <a:extLst>
            <a:ext uri="{FF2B5EF4-FFF2-40B4-BE49-F238E27FC236}">
              <a16:creationId xmlns:a16="http://schemas.microsoft.com/office/drawing/2014/main" id="{128BFB07-84D6-4EE4-BBEE-C57B8B113888}"/>
            </a:ext>
          </a:extLst>
        </xdr:cNvPr>
        <xdr:cNvSpPr txBox="1"/>
      </xdr:nvSpPr>
      <xdr:spPr>
        <a:xfrm rot="16200000">
          <a:off x="2422112" y="4842289"/>
          <a:ext cx="1487279"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a:t>OPEN</a:t>
          </a:r>
          <a:r>
            <a:rPr lang="en-IN" sz="1200" b="1" baseline="0"/>
            <a:t> SPACE</a:t>
          </a:r>
        </a:p>
        <a:p>
          <a:pPr algn="ctr"/>
          <a:r>
            <a:rPr lang="en-IN" sz="1200" b="1" baseline="0"/>
            <a:t>(1370 X 9730 mm)</a:t>
          </a:r>
        </a:p>
      </xdr:txBody>
    </xdr:sp>
    <xdr:clientData/>
  </xdr:oneCellAnchor>
  <xdr:oneCellAnchor>
    <xdr:from>
      <xdr:col>4</xdr:col>
      <xdr:colOff>570028</xdr:colOff>
      <xdr:row>27</xdr:row>
      <xdr:rowOff>66479</xdr:rowOff>
    </xdr:from>
    <xdr:ext cx="1069244" cy="394683"/>
    <xdr:sp macro="" textlink="">
      <xdr:nvSpPr>
        <xdr:cNvPr id="171" name="TextBox 170">
          <a:extLst>
            <a:ext uri="{FF2B5EF4-FFF2-40B4-BE49-F238E27FC236}">
              <a16:creationId xmlns:a16="http://schemas.microsoft.com/office/drawing/2014/main" id="{6DD3B0D3-BE80-4E39-B92B-69C7EAA4ABC5}"/>
            </a:ext>
          </a:extLst>
        </xdr:cNvPr>
        <xdr:cNvSpPr txBox="1"/>
      </xdr:nvSpPr>
      <xdr:spPr>
        <a:xfrm>
          <a:off x="3805767" y="3528609"/>
          <a:ext cx="1069244" cy="394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900" b="1" baseline="0"/>
            <a:t>GENTS TOILET</a:t>
          </a:r>
        </a:p>
        <a:p>
          <a:pPr algn="ctr"/>
          <a:r>
            <a:rPr lang="en-IN" sz="900" b="1" baseline="0"/>
            <a:t>(2115 X 2645 mm)</a:t>
          </a:r>
          <a:endParaRPr lang="en-IN" sz="900" b="1"/>
        </a:p>
      </xdr:txBody>
    </xdr:sp>
    <xdr:clientData/>
  </xdr:oneCellAnchor>
  <xdr:oneCellAnchor>
    <xdr:from>
      <xdr:col>9</xdr:col>
      <xdr:colOff>182217</xdr:colOff>
      <xdr:row>23</xdr:row>
      <xdr:rowOff>45001</xdr:rowOff>
    </xdr:from>
    <xdr:ext cx="1408044" cy="468077"/>
    <xdr:sp macro="" textlink="">
      <xdr:nvSpPr>
        <xdr:cNvPr id="173" name="TextBox 172">
          <a:extLst>
            <a:ext uri="{FF2B5EF4-FFF2-40B4-BE49-F238E27FC236}">
              <a16:creationId xmlns:a16="http://schemas.microsoft.com/office/drawing/2014/main" id="{3123A033-1D78-4B72-B1C2-54C50B0781A1}"/>
            </a:ext>
          </a:extLst>
        </xdr:cNvPr>
        <xdr:cNvSpPr txBox="1"/>
      </xdr:nvSpPr>
      <xdr:spPr>
        <a:xfrm>
          <a:off x="6454913" y="2778262"/>
          <a:ext cx="1408044"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a:t>MEETING</a:t>
          </a:r>
          <a:r>
            <a:rPr lang="en-IN" sz="1200" b="1" baseline="0"/>
            <a:t> HALL</a:t>
          </a:r>
        </a:p>
        <a:p>
          <a:pPr algn="ctr"/>
          <a:r>
            <a:rPr lang="en-IN" sz="1100" b="1" baseline="0"/>
            <a:t>(7000 X 5405 mm)</a:t>
          </a:r>
          <a:endParaRPr lang="en-IN" sz="1100" b="1"/>
        </a:p>
      </xdr:txBody>
    </xdr:sp>
    <xdr:clientData/>
  </xdr:oneCellAnchor>
  <xdr:twoCellAnchor>
    <xdr:from>
      <xdr:col>6</xdr:col>
      <xdr:colOff>427182</xdr:colOff>
      <xdr:row>24</xdr:row>
      <xdr:rowOff>17895</xdr:rowOff>
    </xdr:from>
    <xdr:to>
      <xdr:col>6</xdr:col>
      <xdr:colOff>427182</xdr:colOff>
      <xdr:row>33</xdr:row>
      <xdr:rowOff>82550</xdr:rowOff>
    </xdr:to>
    <xdr:cxnSp macro="">
      <xdr:nvCxnSpPr>
        <xdr:cNvPr id="175" name="Straight Connector 174">
          <a:extLst>
            <a:ext uri="{FF2B5EF4-FFF2-40B4-BE49-F238E27FC236}">
              <a16:creationId xmlns:a16="http://schemas.microsoft.com/office/drawing/2014/main" id="{2F8DE42E-0DDD-46E3-A688-640EC048327B}"/>
            </a:ext>
          </a:extLst>
        </xdr:cNvPr>
        <xdr:cNvCxnSpPr/>
      </xdr:nvCxnSpPr>
      <xdr:spPr>
        <a:xfrm flipV="1">
          <a:off x="5303982" y="2964295"/>
          <a:ext cx="0" cy="172200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33</xdr:row>
      <xdr:rowOff>171450</xdr:rowOff>
    </xdr:from>
    <xdr:to>
      <xdr:col>17</xdr:col>
      <xdr:colOff>0</xdr:colOff>
      <xdr:row>39</xdr:row>
      <xdr:rowOff>12700</xdr:rowOff>
    </xdr:to>
    <xdr:cxnSp macro="">
      <xdr:nvCxnSpPr>
        <xdr:cNvPr id="178" name="Straight Connector 177">
          <a:extLst>
            <a:ext uri="{FF2B5EF4-FFF2-40B4-BE49-F238E27FC236}">
              <a16:creationId xmlns:a16="http://schemas.microsoft.com/office/drawing/2014/main" id="{C680F9BE-FEB7-49AA-A6D5-77A21FF29436}"/>
            </a:ext>
          </a:extLst>
        </xdr:cNvPr>
        <xdr:cNvCxnSpPr/>
      </xdr:nvCxnSpPr>
      <xdr:spPr>
        <a:xfrm flipV="1">
          <a:off x="11582400" y="4775200"/>
          <a:ext cx="0" cy="9461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508000</xdr:colOff>
      <xdr:row>34</xdr:row>
      <xdr:rowOff>0</xdr:rowOff>
    </xdr:from>
    <xdr:to>
      <xdr:col>16</xdr:col>
      <xdr:colOff>508000</xdr:colOff>
      <xdr:row>39</xdr:row>
      <xdr:rowOff>6350</xdr:rowOff>
    </xdr:to>
    <xdr:cxnSp macro="">
      <xdr:nvCxnSpPr>
        <xdr:cNvPr id="179" name="Straight Connector 178">
          <a:extLst>
            <a:ext uri="{FF2B5EF4-FFF2-40B4-BE49-F238E27FC236}">
              <a16:creationId xmlns:a16="http://schemas.microsoft.com/office/drawing/2014/main" id="{77AE50FD-D665-4EE0-A57A-FB605EF93615}"/>
            </a:ext>
          </a:extLst>
        </xdr:cNvPr>
        <xdr:cNvCxnSpPr/>
      </xdr:nvCxnSpPr>
      <xdr:spPr>
        <a:xfrm flipV="1">
          <a:off x="11480800" y="4787900"/>
          <a:ext cx="0" cy="9271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508000</xdr:colOff>
      <xdr:row>39</xdr:row>
      <xdr:rowOff>6350</xdr:rowOff>
    </xdr:from>
    <xdr:to>
      <xdr:col>17</xdr:col>
      <xdr:colOff>12700</xdr:colOff>
      <xdr:row>39</xdr:row>
      <xdr:rowOff>6350</xdr:rowOff>
    </xdr:to>
    <xdr:cxnSp macro="">
      <xdr:nvCxnSpPr>
        <xdr:cNvPr id="185" name="Straight Connector 184">
          <a:extLst>
            <a:ext uri="{FF2B5EF4-FFF2-40B4-BE49-F238E27FC236}">
              <a16:creationId xmlns:a16="http://schemas.microsoft.com/office/drawing/2014/main" id="{903C15C1-A731-4856-A802-8652FCD3FF75}"/>
            </a:ext>
          </a:extLst>
        </xdr:cNvPr>
        <xdr:cNvCxnSpPr/>
      </xdr:nvCxnSpPr>
      <xdr:spPr>
        <a:xfrm>
          <a:off x="11480800" y="5715000"/>
          <a:ext cx="114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xdr:colOff>
      <xdr:row>33</xdr:row>
      <xdr:rowOff>69850</xdr:rowOff>
    </xdr:from>
    <xdr:to>
      <xdr:col>15</xdr:col>
      <xdr:colOff>57150</xdr:colOff>
      <xdr:row>34</xdr:row>
      <xdr:rowOff>0</xdr:rowOff>
    </xdr:to>
    <xdr:cxnSp macro="">
      <xdr:nvCxnSpPr>
        <xdr:cNvPr id="196" name="Straight Connector 195">
          <a:extLst>
            <a:ext uri="{FF2B5EF4-FFF2-40B4-BE49-F238E27FC236}">
              <a16:creationId xmlns:a16="http://schemas.microsoft.com/office/drawing/2014/main" id="{15434325-0394-4171-99A1-F9A8C81A048F}"/>
            </a:ext>
          </a:extLst>
        </xdr:cNvPr>
        <xdr:cNvCxnSpPr/>
      </xdr:nvCxnSpPr>
      <xdr:spPr>
        <a:xfrm flipV="1">
          <a:off x="10420350" y="4673600"/>
          <a:ext cx="0" cy="1143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33</xdr:row>
      <xdr:rowOff>69850</xdr:rowOff>
    </xdr:from>
    <xdr:to>
      <xdr:col>13</xdr:col>
      <xdr:colOff>0</xdr:colOff>
      <xdr:row>34</xdr:row>
      <xdr:rowOff>0</xdr:rowOff>
    </xdr:to>
    <xdr:cxnSp macro="">
      <xdr:nvCxnSpPr>
        <xdr:cNvPr id="201" name="Straight Connector 200">
          <a:extLst>
            <a:ext uri="{FF2B5EF4-FFF2-40B4-BE49-F238E27FC236}">
              <a16:creationId xmlns:a16="http://schemas.microsoft.com/office/drawing/2014/main" id="{F80F86B8-EE1F-44DF-8E36-6BF3AD3A6F25}"/>
            </a:ext>
          </a:extLst>
        </xdr:cNvPr>
        <xdr:cNvCxnSpPr/>
      </xdr:nvCxnSpPr>
      <xdr:spPr>
        <a:xfrm flipV="1">
          <a:off x="9144000" y="4673600"/>
          <a:ext cx="0" cy="1143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402004</xdr:colOff>
      <xdr:row>33</xdr:row>
      <xdr:rowOff>80102</xdr:rowOff>
    </xdr:from>
    <xdr:to>
      <xdr:col>13</xdr:col>
      <xdr:colOff>603250</xdr:colOff>
      <xdr:row>33</xdr:row>
      <xdr:rowOff>80102</xdr:rowOff>
    </xdr:to>
    <xdr:cxnSp macro="">
      <xdr:nvCxnSpPr>
        <xdr:cNvPr id="204" name="Straight Connector 203">
          <a:extLst>
            <a:ext uri="{FF2B5EF4-FFF2-40B4-BE49-F238E27FC236}">
              <a16:creationId xmlns:a16="http://schemas.microsoft.com/office/drawing/2014/main" id="{E280F695-8981-4A72-9033-C386C0D31ADE}"/>
            </a:ext>
          </a:extLst>
        </xdr:cNvPr>
        <xdr:cNvCxnSpPr/>
      </xdr:nvCxnSpPr>
      <xdr:spPr>
        <a:xfrm>
          <a:off x="9546004" y="4683852"/>
          <a:ext cx="20124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406400</xdr:colOff>
      <xdr:row>31</xdr:row>
      <xdr:rowOff>88900</xdr:rowOff>
    </xdr:from>
    <xdr:to>
      <xdr:col>13</xdr:col>
      <xdr:colOff>406400</xdr:colOff>
      <xdr:row>34</xdr:row>
      <xdr:rowOff>0</xdr:rowOff>
    </xdr:to>
    <xdr:cxnSp macro="">
      <xdr:nvCxnSpPr>
        <xdr:cNvPr id="205" name="Straight Connector 204">
          <a:extLst>
            <a:ext uri="{FF2B5EF4-FFF2-40B4-BE49-F238E27FC236}">
              <a16:creationId xmlns:a16="http://schemas.microsoft.com/office/drawing/2014/main" id="{94941F93-49E5-47CE-82CA-1D7C1FAB4D03}"/>
            </a:ext>
          </a:extLst>
        </xdr:cNvPr>
        <xdr:cNvCxnSpPr/>
      </xdr:nvCxnSpPr>
      <xdr:spPr>
        <a:xfrm flipV="1">
          <a:off x="9550400" y="4324350"/>
          <a:ext cx="0" cy="4635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60915</xdr:colOff>
      <xdr:row>31</xdr:row>
      <xdr:rowOff>42944</xdr:rowOff>
    </xdr:from>
    <xdr:to>
      <xdr:col>14</xdr:col>
      <xdr:colOff>290711</xdr:colOff>
      <xdr:row>37</xdr:row>
      <xdr:rowOff>116742</xdr:rowOff>
    </xdr:to>
    <xdr:sp macro="" textlink="">
      <xdr:nvSpPr>
        <xdr:cNvPr id="214" name="Arc 213">
          <a:extLst>
            <a:ext uri="{FF2B5EF4-FFF2-40B4-BE49-F238E27FC236}">
              <a16:creationId xmlns:a16="http://schemas.microsoft.com/office/drawing/2014/main" id="{48534AA6-C9AA-4349-860F-18592544412D}"/>
            </a:ext>
          </a:extLst>
        </xdr:cNvPr>
        <xdr:cNvSpPr/>
      </xdr:nvSpPr>
      <xdr:spPr>
        <a:xfrm rot="3443824" flipH="1" flipV="1">
          <a:off x="9035264" y="4448045"/>
          <a:ext cx="1178698" cy="839396"/>
        </a:xfrm>
        <a:prstGeom prst="arc">
          <a:avLst>
            <a:gd name="adj1" fmla="val 19463342"/>
            <a:gd name="adj2" fmla="val 1554850"/>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14</xdr:col>
      <xdr:colOff>273050</xdr:colOff>
      <xdr:row>31</xdr:row>
      <xdr:rowOff>82550</xdr:rowOff>
    </xdr:from>
    <xdr:to>
      <xdr:col>14</xdr:col>
      <xdr:colOff>273050</xdr:colOff>
      <xdr:row>33</xdr:row>
      <xdr:rowOff>177800</xdr:rowOff>
    </xdr:to>
    <xdr:cxnSp macro="">
      <xdr:nvCxnSpPr>
        <xdr:cNvPr id="217" name="Straight Connector 216">
          <a:extLst>
            <a:ext uri="{FF2B5EF4-FFF2-40B4-BE49-F238E27FC236}">
              <a16:creationId xmlns:a16="http://schemas.microsoft.com/office/drawing/2014/main" id="{12C693C3-6736-4731-A45E-29F15BBBB3F9}"/>
            </a:ext>
          </a:extLst>
        </xdr:cNvPr>
        <xdr:cNvCxnSpPr/>
      </xdr:nvCxnSpPr>
      <xdr:spPr>
        <a:xfrm flipV="1">
          <a:off x="10026650" y="4318000"/>
          <a:ext cx="0" cy="4635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77555</xdr:colOff>
      <xdr:row>33</xdr:row>
      <xdr:rowOff>83174</xdr:rowOff>
    </xdr:from>
    <xdr:to>
      <xdr:col>19</xdr:col>
      <xdr:colOff>579783</xdr:colOff>
      <xdr:row>33</xdr:row>
      <xdr:rowOff>83174</xdr:rowOff>
    </xdr:to>
    <xdr:cxnSp macro="">
      <xdr:nvCxnSpPr>
        <xdr:cNvPr id="218" name="Straight Connector 217">
          <a:extLst>
            <a:ext uri="{FF2B5EF4-FFF2-40B4-BE49-F238E27FC236}">
              <a16:creationId xmlns:a16="http://schemas.microsoft.com/office/drawing/2014/main" id="{A6F45635-38D6-4073-8821-B78EDDF40172}"/>
            </a:ext>
          </a:extLst>
        </xdr:cNvPr>
        <xdr:cNvCxnSpPr/>
      </xdr:nvCxnSpPr>
      <xdr:spPr>
        <a:xfrm>
          <a:off x="10403207" y="4638609"/>
          <a:ext cx="2931793"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77811</xdr:colOff>
      <xdr:row>31</xdr:row>
      <xdr:rowOff>139709</xdr:rowOff>
    </xdr:from>
    <xdr:to>
      <xdr:col>15</xdr:col>
      <xdr:colOff>103920</xdr:colOff>
      <xdr:row>36</xdr:row>
      <xdr:rowOff>58355</xdr:rowOff>
    </xdr:to>
    <xdr:sp macro="" textlink="">
      <xdr:nvSpPr>
        <xdr:cNvPr id="219" name="Arc 218">
          <a:extLst>
            <a:ext uri="{FF2B5EF4-FFF2-40B4-BE49-F238E27FC236}">
              <a16:creationId xmlns:a16="http://schemas.microsoft.com/office/drawing/2014/main" id="{33D2549B-AC0D-47BF-A7D9-FCB42E6930DE}"/>
            </a:ext>
          </a:extLst>
        </xdr:cNvPr>
        <xdr:cNvSpPr/>
      </xdr:nvSpPr>
      <xdr:spPr>
        <a:xfrm rot="9108277" flipH="1" flipV="1">
          <a:off x="9221811" y="4375159"/>
          <a:ext cx="1245309" cy="839396"/>
        </a:xfrm>
        <a:prstGeom prst="arc">
          <a:avLst>
            <a:gd name="adj1" fmla="val 19175163"/>
            <a:gd name="adj2" fmla="val 1161341"/>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15</xdr:col>
      <xdr:colOff>52155</xdr:colOff>
      <xdr:row>33</xdr:row>
      <xdr:rowOff>178424</xdr:rowOff>
    </xdr:from>
    <xdr:to>
      <xdr:col>16</xdr:col>
      <xdr:colOff>520700</xdr:colOff>
      <xdr:row>33</xdr:row>
      <xdr:rowOff>178424</xdr:rowOff>
    </xdr:to>
    <xdr:cxnSp macro="">
      <xdr:nvCxnSpPr>
        <xdr:cNvPr id="221" name="Straight Connector 220">
          <a:extLst>
            <a:ext uri="{FF2B5EF4-FFF2-40B4-BE49-F238E27FC236}">
              <a16:creationId xmlns:a16="http://schemas.microsoft.com/office/drawing/2014/main" id="{F14DC397-0D6F-4BC2-ADB2-8F04D386244C}"/>
            </a:ext>
          </a:extLst>
        </xdr:cNvPr>
        <xdr:cNvCxnSpPr/>
      </xdr:nvCxnSpPr>
      <xdr:spPr>
        <a:xfrm>
          <a:off x="10415355" y="4782174"/>
          <a:ext cx="107814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604605</xdr:colOff>
      <xdr:row>33</xdr:row>
      <xdr:rowOff>178424</xdr:rowOff>
    </xdr:from>
    <xdr:to>
      <xdr:col>19</xdr:col>
      <xdr:colOff>579783</xdr:colOff>
      <xdr:row>33</xdr:row>
      <xdr:rowOff>178424</xdr:rowOff>
    </xdr:to>
    <xdr:cxnSp macro="">
      <xdr:nvCxnSpPr>
        <xdr:cNvPr id="223" name="Straight Connector 222">
          <a:extLst>
            <a:ext uri="{FF2B5EF4-FFF2-40B4-BE49-F238E27FC236}">
              <a16:creationId xmlns:a16="http://schemas.microsoft.com/office/drawing/2014/main" id="{EDB5C129-57E1-4FD6-9D0F-E880417DFA14}"/>
            </a:ext>
          </a:extLst>
        </xdr:cNvPr>
        <xdr:cNvCxnSpPr/>
      </xdr:nvCxnSpPr>
      <xdr:spPr>
        <a:xfrm>
          <a:off x="11537648" y="4733859"/>
          <a:ext cx="179735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356577</xdr:colOff>
      <xdr:row>16</xdr:row>
      <xdr:rowOff>138110</xdr:rowOff>
    </xdr:from>
    <xdr:to>
      <xdr:col>16</xdr:col>
      <xdr:colOff>83174</xdr:colOff>
      <xdr:row>16</xdr:row>
      <xdr:rowOff>138110</xdr:rowOff>
    </xdr:to>
    <xdr:cxnSp macro="">
      <xdr:nvCxnSpPr>
        <xdr:cNvPr id="229" name="Straight Connector 228">
          <a:extLst>
            <a:ext uri="{FF2B5EF4-FFF2-40B4-BE49-F238E27FC236}">
              <a16:creationId xmlns:a16="http://schemas.microsoft.com/office/drawing/2014/main" id="{5C8C797B-5E74-48FC-8CD9-2CB73D6F1689}"/>
            </a:ext>
          </a:extLst>
        </xdr:cNvPr>
        <xdr:cNvCxnSpPr>
          <a:endCxn id="230" idx="2"/>
        </xdr:cNvCxnSpPr>
      </xdr:nvCxnSpPr>
      <xdr:spPr>
        <a:xfrm>
          <a:off x="10736385" y="1623033"/>
          <a:ext cx="337174"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219030</xdr:colOff>
      <xdr:row>15</xdr:row>
      <xdr:rowOff>44686</xdr:rowOff>
    </xdr:from>
    <xdr:to>
      <xdr:col>16</xdr:col>
      <xdr:colOff>119052</xdr:colOff>
      <xdr:row>19</xdr:row>
      <xdr:rowOff>156781</xdr:rowOff>
    </xdr:to>
    <xdr:sp macro="" textlink="">
      <xdr:nvSpPr>
        <xdr:cNvPr id="230" name="Arc 229">
          <a:extLst>
            <a:ext uri="{FF2B5EF4-FFF2-40B4-BE49-F238E27FC236}">
              <a16:creationId xmlns:a16="http://schemas.microsoft.com/office/drawing/2014/main" id="{FA730BE4-C1A4-46EA-B8B4-57E720060EDB}"/>
            </a:ext>
          </a:extLst>
        </xdr:cNvPr>
        <xdr:cNvSpPr/>
      </xdr:nvSpPr>
      <xdr:spPr>
        <a:xfrm rot="8873360" flipH="1" flipV="1">
          <a:off x="9972630" y="1333736"/>
          <a:ext cx="1119222" cy="848695"/>
        </a:xfrm>
        <a:prstGeom prst="arc">
          <a:avLst>
            <a:gd name="adj1" fmla="val 20210028"/>
            <a:gd name="adj2" fmla="val 980090"/>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15</xdr:col>
      <xdr:colOff>351692</xdr:colOff>
      <xdr:row>15</xdr:row>
      <xdr:rowOff>12700</xdr:rowOff>
    </xdr:from>
    <xdr:to>
      <xdr:col>15</xdr:col>
      <xdr:colOff>460130</xdr:colOff>
      <xdr:row>15</xdr:row>
      <xdr:rowOff>12700</xdr:rowOff>
    </xdr:to>
    <xdr:cxnSp macro="">
      <xdr:nvCxnSpPr>
        <xdr:cNvPr id="235" name="Straight Connector 234">
          <a:extLst>
            <a:ext uri="{FF2B5EF4-FFF2-40B4-BE49-F238E27FC236}">
              <a16:creationId xmlns:a16="http://schemas.microsoft.com/office/drawing/2014/main" id="{0A9E2F17-A8E5-45D5-B848-6EC35FBC2373}"/>
            </a:ext>
          </a:extLst>
        </xdr:cNvPr>
        <xdr:cNvCxnSpPr/>
      </xdr:nvCxnSpPr>
      <xdr:spPr>
        <a:xfrm>
          <a:off x="10731500" y="1312008"/>
          <a:ext cx="10843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451400</xdr:colOff>
      <xdr:row>16</xdr:row>
      <xdr:rowOff>128221</xdr:rowOff>
    </xdr:from>
    <xdr:to>
      <xdr:col>15</xdr:col>
      <xdr:colOff>451400</xdr:colOff>
      <xdr:row>17</xdr:row>
      <xdr:rowOff>19539</xdr:rowOff>
    </xdr:to>
    <xdr:cxnSp macro="">
      <xdr:nvCxnSpPr>
        <xdr:cNvPr id="248" name="Straight Connector 247">
          <a:extLst>
            <a:ext uri="{FF2B5EF4-FFF2-40B4-BE49-F238E27FC236}">
              <a16:creationId xmlns:a16="http://schemas.microsoft.com/office/drawing/2014/main" id="{9E9E861E-EC99-41F2-A5FA-A520992D6623}"/>
            </a:ext>
          </a:extLst>
        </xdr:cNvPr>
        <xdr:cNvCxnSpPr/>
      </xdr:nvCxnSpPr>
      <xdr:spPr>
        <a:xfrm flipV="1">
          <a:off x="10831208" y="1613144"/>
          <a:ext cx="0" cy="7693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362927</xdr:colOff>
      <xdr:row>16</xdr:row>
      <xdr:rowOff>124944</xdr:rowOff>
    </xdr:from>
    <xdr:to>
      <xdr:col>15</xdr:col>
      <xdr:colOff>362927</xdr:colOff>
      <xdr:row>17</xdr:row>
      <xdr:rowOff>19539</xdr:rowOff>
    </xdr:to>
    <xdr:cxnSp macro="">
      <xdr:nvCxnSpPr>
        <xdr:cNvPr id="251" name="Straight Connector 250">
          <a:extLst>
            <a:ext uri="{FF2B5EF4-FFF2-40B4-BE49-F238E27FC236}">
              <a16:creationId xmlns:a16="http://schemas.microsoft.com/office/drawing/2014/main" id="{6756654B-8540-48E1-B145-1DC7B6F6FFA2}"/>
            </a:ext>
          </a:extLst>
        </xdr:cNvPr>
        <xdr:cNvCxnSpPr/>
      </xdr:nvCxnSpPr>
      <xdr:spPr>
        <a:xfrm flipV="1">
          <a:off x="10742735" y="1609867"/>
          <a:ext cx="0" cy="8021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503893</xdr:colOff>
      <xdr:row>40</xdr:row>
      <xdr:rowOff>117847</xdr:rowOff>
    </xdr:from>
    <xdr:to>
      <xdr:col>17</xdr:col>
      <xdr:colOff>230490</xdr:colOff>
      <xdr:row>40</xdr:row>
      <xdr:rowOff>117847</xdr:rowOff>
    </xdr:to>
    <xdr:cxnSp macro="">
      <xdr:nvCxnSpPr>
        <xdr:cNvPr id="255" name="Straight Connector 254">
          <a:extLst>
            <a:ext uri="{FF2B5EF4-FFF2-40B4-BE49-F238E27FC236}">
              <a16:creationId xmlns:a16="http://schemas.microsoft.com/office/drawing/2014/main" id="{488F32F5-EE98-478C-8020-DEDB5E83A15C}"/>
            </a:ext>
          </a:extLst>
        </xdr:cNvPr>
        <xdr:cNvCxnSpPr>
          <a:endCxn id="256" idx="2"/>
        </xdr:cNvCxnSpPr>
      </xdr:nvCxnSpPr>
      <xdr:spPr>
        <a:xfrm>
          <a:off x="11494278" y="6057539"/>
          <a:ext cx="337174"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366346</xdr:colOff>
      <xdr:row>39</xdr:row>
      <xdr:rowOff>24423</xdr:rowOff>
    </xdr:from>
    <xdr:to>
      <xdr:col>17</xdr:col>
      <xdr:colOff>266368</xdr:colOff>
      <xdr:row>43</xdr:row>
      <xdr:rowOff>136518</xdr:rowOff>
    </xdr:to>
    <xdr:sp macro="" textlink="">
      <xdr:nvSpPr>
        <xdr:cNvPr id="256" name="Arc 255">
          <a:extLst>
            <a:ext uri="{FF2B5EF4-FFF2-40B4-BE49-F238E27FC236}">
              <a16:creationId xmlns:a16="http://schemas.microsoft.com/office/drawing/2014/main" id="{461CFD4C-BDDD-44AB-92F5-215FCFA7AE42}"/>
            </a:ext>
          </a:extLst>
        </xdr:cNvPr>
        <xdr:cNvSpPr/>
      </xdr:nvSpPr>
      <xdr:spPr>
        <a:xfrm rot="8873360" flipH="1" flipV="1">
          <a:off x="10746154" y="5778500"/>
          <a:ext cx="1121176" cy="854556"/>
        </a:xfrm>
        <a:prstGeom prst="arc">
          <a:avLst>
            <a:gd name="adj1" fmla="val 20210028"/>
            <a:gd name="adj2" fmla="val 980090"/>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16</xdr:col>
      <xdr:colOff>598716</xdr:colOff>
      <xdr:row>40</xdr:row>
      <xdr:rowOff>107156</xdr:rowOff>
    </xdr:from>
    <xdr:to>
      <xdr:col>16</xdr:col>
      <xdr:colOff>598716</xdr:colOff>
      <xdr:row>41</xdr:row>
      <xdr:rowOff>18143</xdr:rowOff>
    </xdr:to>
    <xdr:cxnSp macro="">
      <xdr:nvCxnSpPr>
        <xdr:cNvPr id="257" name="Straight Connector 256">
          <a:extLst>
            <a:ext uri="{FF2B5EF4-FFF2-40B4-BE49-F238E27FC236}">
              <a16:creationId xmlns:a16="http://schemas.microsoft.com/office/drawing/2014/main" id="{1B13A054-84B4-4759-BFC1-AF230E120A8C}"/>
            </a:ext>
          </a:extLst>
        </xdr:cNvPr>
        <xdr:cNvCxnSpPr/>
      </xdr:nvCxnSpPr>
      <xdr:spPr>
        <a:xfrm flipV="1">
          <a:off x="11600091" y="5949156"/>
          <a:ext cx="0" cy="935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510243</xdr:colOff>
      <xdr:row>40</xdr:row>
      <xdr:rowOff>115094</xdr:rowOff>
    </xdr:from>
    <xdr:to>
      <xdr:col>16</xdr:col>
      <xdr:colOff>510243</xdr:colOff>
      <xdr:row>41</xdr:row>
      <xdr:rowOff>14514</xdr:rowOff>
    </xdr:to>
    <xdr:cxnSp macro="">
      <xdr:nvCxnSpPr>
        <xdr:cNvPr id="258" name="Straight Connector 257">
          <a:extLst>
            <a:ext uri="{FF2B5EF4-FFF2-40B4-BE49-F238E27FC236}">
              <a16:creationId xmlns:a16="http://schemas.microsoft.com/office/drawing/2014/main" id="{2D660FCE-8EFB-4094-8A49-C93686069022}"/>
            </a:ext>
          </a:extLst>
        </xdr:cNvPr>
        <xdr:cNvCxnSpPr/>
      </xdr:nvCxnSpPr>
      <xdr:spPr>
        <a:xfrm flipV="1">
          <a:off x="11511618" y="5957094"/>
          <a:ext cx="0" cy="8198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325783</xdr:colOff>
      <xdr:row>12</xdr:row>
      <xdr:rowOff>104912</xdr:rowOff>
    </xdr:from>
    <xdr:ext cx="1435652" cy="468077"/>
    <xdr:sp macro="" textlink="">
      <xdr:nvSpPr>
        <xdr:cNvPr id="261" name="TextBox 260">
          <a:extLst>
            <a:ext uri="{FF2B5EF4-FFF2-40B4-BE49-F238E27FC236}">
              <a16:creationId xmlns:a16="http://schemas.microsoft.com/office/drawing/2014/main" id="{D1186B80-B09D-41BD-AF76-114684FD806E}"/>
            </a:ext>
          </a:extLst>
        </xdr:cNvPr>
        <xdr:cNvSpPr txBox="1"/>
      </xdr:nvSpPr>
      <xdr:spPr>
        <a:xfrm>
          <a:off x="9458740" y="1015999"/>
          <a:ext cx="1435652"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baseline="0"/>
            <a:t>TOILET</a:t>
          </a:r>
        </a:p>
        <a:p>
          <a:pPr algn="ctr"/>
          <a:r>
            <a:rPr lang="en-IN" sz="1100" b="1" baseline="0"/>
            <a:t>(4500 X 1500 mm)</a:t>
          </a:r>
          <a:endParaRPr lang="en-IN" sz="1100" b="1"/>
        </a:p>
      </xdr:txBody>
    </xdr:sp>
    <xdr:clientData/>
  </xdr:oneCellAnchor>
  <xdr:oneCellAnchor>
    <xdr:from>
      <xdr:col>16</xdr:col>
      <xdr:colOff>149088</xdr:colOff>
      <xdr:row>23</xdr:row>
      <xdr:rowOff>66812</xdr:rowOff>
    </xdr:from>
    <xdr:ext cx="1575904" cy="617883"/>
    <xdr:sp macro="" textlink="">
      <xdr:nvSpPr>
        <xdr:cNvPr id="262" name="TextBox 261">
          <a:extLst>
            <a:ext uri="{FF2B5EF4-FFF2-40B4-BE49-F238E27FC236}">
              <a16:creationId xmlns:a16="http://schemas.microsoft.com/office/drawing/2014/main" id="{CE3BB7CF-8A1B-48F9-A92A-1B1B36B5ED36}"/>
            </a:ext>
          </a:extLst>
        </xdr:cNvPr>
        <xdr:cNvSpPr txBox="1"/>
      </xdr:nvSpPr>
      <xdr:spPr>
        <a:xfrm>
          <a:off x="11082131" y="2800073"/>
          <a:ext cx="1575904" cy="617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GM</a:t>
          </a:r>
          <a:r>
            <a:rPr lang="en-IN" sz="1200" b="1" baseline="0"/>
            <a:t> CABIN</a:t>
          </a:r>
        </a:p>
        <a:p>
          <a:pPr algn="ctr"/>
          <a:r>
            <a:rPr lang="en-IN" sz="1100" b="1" baseline="0"/>
            <a:t>(5975 X 4920 mm)</a:t>
          </a:r>
          <a:endParaRPr lang="en-IN" sz="1100" b="1"/>
        </a:p>
      </xdr:txBody>
    </xdr:sp>
    <xdr:clientData/>
  </xdr:oneCellAnchor>
  <xdr:twoCellAnchor>
    <xdr:from>
      <xdr:col>19</xdr:col>
      <xdr:colOff>581136</xdr:colOff>
      <xdr:row>17</xdr:row>
      <xdr:rowOff>114377</xdr:rowOff>
    </xdr:from>
    <xdr:to>
      <xdr:col>19</xdr:col>
      <xdr:colOff>581136</xdr:colOff>
      <xdr:row>33</xdr:row>
      <xdr:rowOff>82826</xdr:rowOff>
    </xdr:to>
    <xdr:cxnSp macro="">
      <xdr:nvCxnSpPr>
        <xdr:cNvPr id="266" name="Straight Connector 265">
          <a:extLst>
            <a:ext uri="{FF2B5EF4-FFF2-40B4-BE49-F238E27FC236}">
              <a16:creationId xmlns:a16="http://schemas.microsoft.com/office/drawing/2014/main" id="{DFD7BA78-A0F4-495C-A9AA-4AC52F18FEA9}"/>
            </a:ext>
          </a:extLst>
        </xdr:cNvPr>
        <xdr:cNvCxnSpPr/>
      </xdr:nvCxnSpPr>
      <xdr:spPr>
        <a:xfrm flipV="1">
          <a:off x="13336353" y="1754334"/>
          <a:ext cx="0" cy="288392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577273</xdr:colOff>
      <xdr:row>33</xdr:row>
      <xdr:rowOff>173183</xdr:rowOff>
    </xdr:from>
    <xdr:to>
      <xdr:col>19</xdr:col>
      <xdr:colOff>577273</xdr:colOff>
      <xdr:row>41</xdr:row>
      <xdr:rowOff>22087</xdr:rowOff>
    </xdr:to>
    <xdr:cxnSp macro="">
      <xdr:nvCxnSpPr>
        <xdr:cNvPr id="268" name="Straight Connector 267">
          <a:extLst>
            <a:ext uri="{FF2B5EF4-FFF2-40B4-BE49-F238E27FC236}">
              <a16:creationId xmlns:a16="http://schemas.microsoft.com/office/drawing/2014/main" id="{FD68B698-DF88-4D1E-8847-D367F7B30963}"/>
            </a:ext>
          </a:extLst>
        </xdr:cNvPr>
        <xdr:cNvCxnSpPr/>
      </xdr:nvCxnSpPr>
      <xdr:spPr>
        <a:xfrm flipV="1">
          <a:off x="13332490" y="4728618"/>
          <a:ext cx="0" cy="130664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317501</xdr:colOff>
      <xdr:row>46</xdr:row>
      <xdr:rowOff>29187</xdr:rowOff>
    </xdr:from>
    <xdr:to>
      <xdr:col>18</xdr:col>
      <xdr:colOff>414131</xdr:colOff>
      <xdr:row>46</xdr:row>
      <xdr:rowOff>29187</xdr:rowOff>
    </xdr:to>
    <xdr:cxnSp macro="">
      <xdr:nvCxnSpPr>
        <xdr:cNvPr id="277" name="Straight Connector 276">
          <a:extLst>
            <a:ext uri="{FF2B5EF4-FFF2-40B4-BE49-F238E27FC236}">
              <a16:creationId xmlns:a16="http://schemas.microsoft.com/office/drawing/2014/main" id="{C3C53F38-F05D-4763-A68C-5EE94C015A9F}"/>
            </a:ext>
          </a:extLst>
        </xdr:cNvPr>
        <xdr:cNvCxnSpPr/>
      </xdr:nvCxnSpPr>
      <xdr:spPr>
        <a:xfrm>
          <a:off x="10643153" y="6953448"/>
          <a:ext cx="1918804"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306616</xdr:colOff>
      <xdr:row>46</xdr:row>
      <xdr:rowOff>179615</xdr:rowOff>
    </xdr:from>
    <xdr:to>
      <xdr:col>18</xdr:col>
      <xdr:colOff>425174</xdr:colOff>
      <xdr:row>46</xdr:row>
      <xdr:rowOff>179615</xdr:rowOff>
    </xdr:to>
    <xdr:cxnSp macro="">
      <xdr:nvCxnSpPr>
        <xdr:cNvPr id="279" name="Straight Connector 278">
          <a:extLst>
            <a:ext uri="{FF2B5EF4-FFF2-40B4-BE49-F238E27FC236}">
              <a16:creationId xmlns:a16="http://schemas.microsoft.com/office/drawing/2014/main" id="{47A3AB1D-FF50-4F1E-B91E-0A551DE12E9E}"/>
            </a:ext>
          </a:extLst>
        </xdr:cNvPr>
        <xdr:cNvCxnSpPr/>
      </xdr:nvCxnSpPr>
      <xdr:spPr>
        <a:xfrm>
          <a:off x="10632268" y="7103876"/>
          <a:ext cx="194073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313418</xdr:colOff>
      <xdr:row>42</xdr:row>
      <xdr:rowOff>38652</xdr:rowOff>
    </xdr:from>
    <xdr:to>
      <xdr:col>15</xdr:col>
      <xdr:colOff>313418</xdr:colOff>
      <xdr:row>50</xdr:row>
      <xdr:rowOff>171174</xdr:rowOff>
    </xdr:to>
    <xdr:cxnSp macro="">
      <xdr:nvCxnSpPr>
        <xdr:cNvPr id="282" name="Straight Connector 281">
          <a:extLst>
            <a:ext uri="{FF2B5EF4-FFF2-40B4-BE49-F238E27FC236}">
              <a16:creationId xmlns:a16="http://schemas.microsoft.com/office/drawing/2014/main" id="{AF1854E9-C7EA-4700-A46C-720215045E5C}"/>
            </a:ext>
          </a:extLst>
        </xdr:cNvPr>
        <xdr:cNvCxnSpPr/>
      </xdr:nvCxnSpPr>
      <xdr:spPr>
        <a:xfrm flipV="1">
          <a:off x="10639070" y="6234043"/>
          <a:ext cx="0" cy="159026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547461</xdr:colOff>
      <xdr:row>47</xdr:row>
      <xdr:rowOff>5522</xdr:rowOff>
    </xdr:from>
    <xdr:to>
      <xdr:col>15</xdr:col>
      <xdr:colOff>547461</xdr:colOff>
      <xdr:row>50</xdr:row>
      <xdr:rowOff>160131</xdr:rowOff>
    </xdr:to>
    <xdr:cxnSp macro="">
      <xdr:nvCxnSpPr>
        <xdr:cNvPr id="284" name="Straight Connector 283">
          <a:extLst>
            <a:ext uri="{FF2B5EF4-FFF2-40B4-BE49-F238E27FC236}">
              <a16:creationId xmlns:a16="http://schemas.microsoft.com/office/drawing/2014/main" id="{9272DD1B-1371-4936-A80F-7605EF778324}"/>
            </a:ext>
          </a:extLst>
        </xdr:cNvPr>
        <xdr:cNvCxnSpPr/>
      </xdr:nvCxnSpPr>
      <xdr:spPr>
        <a:xfrm flipV="1">
          <a:off x="10873113" y="7112000"/>
          <a:ext cx="0" cy="70126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147687</xdr:colOff>
      <xdr:row>47</xdr:row>
      <xdr:rowOff>7978</xdr:rowOff>
    </xdr:from>
    <xdr:to>
      <xdr:col>16</xdr:col>
      <xdr:colOff>147687</xdr:colOff>
      <xdr:row>50</xdr:row>
      <xdr:rowOff>180009</xdr:rowOff>
    </xdr:to>
    <xdr:cxnSp macro="">
      <xdr:nvCxnSpPr>
        <xdr:cNvPr id="289" name="Straight Connector 288">
          <a:extLst>
            <a:ext uri="{FF2B5EF4-FFF2-40B4-BE49-F238E27FC236}">
              <a16:creationId xmlns:a16="http://schemas.microsoft.com/office/drawing/2014/main" id="{EF9221AE-68DB-441A-9BB9-B791ABE62162}"/>
            </a:ext>
          </a:extLst>
        </xdr:cNvPr>
        <xdr:cNvCxnSpPr/>
      </xdr:nvCxnSpPr>
      <xdr:spPr>
        <a:xfrm flipV="1">
          <a:off x="11080730" y="7114456"/>
          <a:ext cx="0" cy="71868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381000</xdr:colOff>
      <xdr:row>47</xdr:row>
      <xdr:rowOff>11043</xdr:rowOff>
    </xdr:from>
    <xdr:to>
      <xdr:col>16</xdr:col>
      <xdr:colOff>381000</xdr:colOff>
      <xdr:row>51</xdr:row>
      <xdr:rowOff>0</xdr:rowOff>
    </xdr:to>
    <xdr:cxnSp macro="">
      <xdr:nvCxnSpPr>
        <xdr:cNvPr id="291" name="Straight Connector 290">
          <a:extLst>
            <a:ext uri="{FF2B5EF4-FFF2-40B4-BE49-F238E27FC236}">
              <a16:creationId xmlns:a16="http://schemas.microsoft.com/office/drawing/2014/main" id="{5981964C-DA60-41EB-8F87-0AEAF33875A2}"/>
            </a:ext>
          </a:extLst>
        </xdr:cNvPr>
        <xdr:cNvCxnSpPr/>
      </xdr:nvCxnSpPr>
      <xdr:spPr>
        <a:xfrm flipV="1">
          <a:off x="11314043" y="7117521"/>
          <a:ext cx="0" cy="71782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590827</xdr:colOff>
      <xdr:row>47</xdr:row>
      <xdr:rowOff>11044</xdr:rowOff>
    </xdr:from>
    <xdr:to>
      <xdr:col>16</xdr:col>
      <xdr:colOff>590827</xdr:colOff>
      <xdr:row>50</xdr:row>
      <xdr:rowOff>165653</xdr:rowOff>
    </xdr:to>
    <xdr:cxnSp macro="">
      <xdr:nvCxnSpPr>
        <xdr:cNvPr id="294" name="Straight Connector 293">
          <a:extLst>
            <a:ext uri="{FF2B5EF4-FFF2-40B4-BE49-F238E27FC236}">
              <a16:creationId xmlns:a16="http://schemas.microsoft.com/office/drawing/2014/main" id="{D0650D57-58C9-429A-9AFD-CC558182BB44}"/>
            </a:ext>
          </a:extLst>
        </xdr:cNvPr>
        <xdr:cNvCxnSpPr/>
      </xdr:nvCxnSpPr>
      <xdr:spPr>
        <a:xfrm flipV="1">
          <a:off x="11523870" y="7117522"/>
          <a:ext cx="0" cy="70126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191052</xdr:colOff>
      <xdr:row>47</xdr:row>
      <xdr:rowOff>13500</xdr:rowOff>
    </xdr:from>
    <xdr:to>
      <xdr:col>17</xdr:col>
      <xdr:colOff>191052</xdr:colOff>
      <xdr:row>51</xdr:row>
      <xdr:rowOff>3313</xdr:rowOff>
    </xdr:to>
    <xdr:cxnSp macro="">
      <xdr:nvCxnSpPr>
        <xdr:cNvPr id="295" name="Straight Connector 294">
          <a:extLst>
            <a:ext uri="{FF2B5EF4-FFF2-40B4-BE49-F238E27FC236}">
              <a16:creationId xmlns:a16="http://schemas.microsoft.com/office/drawing/2014/main" id="{967E336F-5D51-4283-817F-0B8150F72967}"/>
            </a:ext>
          </a:extLst>
        </xdr:cNvPr>
        <xdr:cNvCxnSpPr/>
      </xdr:nvCxnSpPr>
      <xdr:spPr>
        <a:xfrm flipV="1">
          <a:off x="11731487" y="7119978"/>
          <a:ext cx="0" cy="71868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424365</xdr:colOff>
      <xdr:row>47</xdr:row>
      <xdr:rowOff>16565</xdr:rowOff>
    </xdr:from>
    <xdr:to>
      <xdr:col>17</xdr:col>
      <xdr:colOff>424365</xdr:colOff>
      <xdr:row>51</xdr:row>
      <xdr:rowOff>5522</xdr:rowOff>
    </xdr:to>
    <xdr:cxnSp macro="">
      <xdr:nvCxnSpPr>
        <xdr:cNvPr id="296" name="Straight Connector 295">
          <a:extLst>
            <a:ext uri="{FF2B5EF4-FFF2-40B4-BE49-F238E27FC236}">
              <a16:creationId xmlns:a16="http://schemas.microsoft.com/office/drawing/2014/main" id="{E43AADBA-D9BA-4ED8-BC82-A87C8AFEBB36}"/>
            </a:ext>
          </a:extLst>
        </xdr:cNvPr>
        <xdr:cNvCxnSpPr/>
      </xdr:nvCxnSpPr>
      <xdr:spPr>
        <a:xfrm flipV="1">
          <a:off x="11964800" y="7123043"/>
          <a:ext cx="0" cy="71782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6626</xdr:colOff>
      <xdr:row>47</xdr:row>
      <xdr:rowOff>11291</xdr:rowOff>
    </xdr:from>
    <xdr:to>
      <xdr:col>18</xdr:col>
      <xdr:colOff>6626</xdr:colOff>
      <xdr:row>51</xdr:row>
      <xdr:rowOff>1104</xdr:rowOff>
    </xdr:to>
    <xdr:cxnSp macro="">
      <xdr:nvCxnSpPr>
        <xdr:cNvPr id="300" name="Straight Connector 299">
          <a:extLst>
            <a:ext uri="{FF2B5EF4-FFF2-40B4-BE49-F238E27FC236}">
              <a16:creationId xmlns:a16="http://schemas.microsoft.com/office/drawing/2014/main" id="{5F0F3B93-A649-464D-A26D-45E30A973121}"/>
            </a:ext>
          </a:extLst>
        </xdr:cNvPr>
        <xdr:cNvCxnSpPr/>
      </xdr:nvCxnSpPr>
      <xdr:spPr>
        <a:xfrm flipV="1">
          <a:off x="12154452" y="7117769"/>
          <a:ext cx="0" cy="71868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212331</xdr:colOff>
      <xdr:row>47</xdr:row>
      <xdr:rowOff>3313</xdr:rowOff>
    </xdr:from>
    <xdr:to>
      <xdr:col>18</xdr:col>
      <xdr:colOff>212331</xdr:colOff>
      <xdr:row>50</xdr:row>
      <xdr:rowOff>165653</xdr:rowOff>
    </xdr:to>
    <xdr:cxnSp macro="">
      <xdr:nvCxnSpPr>
        <xdr:cNvPr id="301" name="Straight Connector 300">
          <a:extLst>
            <a:ext uri="{FF2B5EF4-FFF2-40B4-BE49-F238E27FC236}">
              <a16:creationId xmlns:a16="http://schemas.microsoft.com/office/drawing/2014/main" id="{94E2435B-E3C0-4AEA-AD01-7E0E3880F956}"/>
            </a:ext>
          </a:extLst>
        </xdr:cNvPr>
        <xdr:cNvCxnSpPr/>
      </xdr:nvCxnSpPr>
      <xdr:spPr>
        <a:xfrm flipV="1">
          <a:off x="12360157" y="7109791"/>
          <a:ext cx="0" cy="70899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408609</xdr:colOff>
      <xdr:row>42</xdr:row>
      <xdr:rowOff>38652</xdr:rowOff>
    </xdr:from>
    <xdr:to>
      <xdr:col>18</xdr:col>
      <xdr:colOff>433197</xdr:colOff>
      <xdr:row>50</xdr:row>
      <xdr:rowOff>154609</xdr:rowOff>
    </xdr:to>
    <xdr:cxnSp macro="">
      <xdr:nvCxnSpPr>
        <xdr:cNvPr id="304" name="Straight Connector 303">
          <a:extLst>
            <a:ext uri="{FF2B5EF4-FFF2-40B4-BE49-F238E27FC236}">
              <a16:creationId xmlns:a16="http://schemas.microsoft.com/office/drawing/2014/main" id="{A819ED87-C0A1-48C0-A6D5-AE6DF4052809}"/>
            </a:ext>
          </a:extLst>
        </xdr:cNvPr>
        <xdr:cNvCxnSpPr/>
      </xdr:nvCxnSpPr>
      <xdr:spPr>
        <a:xfrm flipV="1">
          <a:off x="12556435" y="6234043"/>
          <a:ext cx="24588" cy="157369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545252</xdr:colOff>
      <xdr:row>42</xdr:row>
      <xdr:rowOff>36444</xdr:rowOff>
    </xdr:from>
    <xdr:to>
      <xdr:col>15</xdr:col>
      <xdr:colOff>545252</xdr:colOff>
      <xdr:row>46</xdr:row>
      <xdr:rowOff>8835</xdr:rowOff>
    </xdr:to>
    <xdr:cxnSp macro="">
      <xdr:nvCxnSpPr>
        <xdr:cNvPr id="311" name="Straight Connector 310">
          <a:extLst>
            <a:ext uri="{FF2B5EF4-FFF2-40B4-BE49-F238E27FC236}">
              <a16:creationId xmlns:a16="http://schemas.microsoft.com/office/drawing/2014/main" id="{6227AC45-764C-4661-836F-2F2D6FF26C45}"/>
            </a:ext>
          </a:extLst>
        </xdr:cNvPr>
        <xdr:cNvCxnSpPr/>
      </xdr:nvCxnSpPr>
      <xdr:spPr>
        <a:xfrm flipV="1">
          <a:off x="10870904" y="6231835"/>
          <a:ext cx="0" cy="70126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145478</xdr:colOff>
      <xdr:row>42</xdr:row>
      <xdr:rowOff>38900</xdr:rowOff>
    </xdr:from>
    <xdr:to>
      <xdr:col>16</xdr:col>
      <xdr:colOff>145478</xdr:colOff>
      <xdr:row>46</xdr:row>
      <xdr:rowOff>28713</xdr:rowOff>
    </xdr:to>
    <xdr:cxnSp macro="">
      <xdr:nvCxnSpPr>
        <xdr:cNvPr id="312" name="Straight Connector 311">
          <a:extLst>
            <a:ext uri="{FF2B5EF4-FFF2-40B4-BE49-F238E27FC236}">
              <a16:creationId xmlns:a16="http://schemas.microsoft.com/office/drawing/2014/main" id="{B1CC74FF-F1FD-4712-A72E-05AC208F347C}"/>
            </a:ext>
          </a:extLst>
        </xdr:cNvPr>
        <xdr:cNvCxnSpPr/>
      </xdr:nvCxnSpPr>
      <xdr:spPr>
        <a:xfrm flipV="1">
          <a:off x="11078521" y="6234291"/>
          <a:ext cx="0" cy="71868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378791</xdr:colOff>
      <xdr:row>42</xdr:row>
      <xdr:rowOff>41965</xdr:rowOff>
    </xdr:from>
    <xdr:to>
      <xdr:col>16</xdr:col>
      <xdr:colOff>378791</xdr:colOff>
      <xdr:row>46</xdr:row>
      <xdr:rowOff>30922</xdr:rowOff>
    </xdr:to>
    <xdr:cxnSp macro="">
      <xdr:nvCxnSpPr>
        <xdr:cNvPr id="313" name="Straight Connector 312">
          <a:extLst>
            <a:ext uri="{FF2B5EF4-FFF2-40B4-BE49-F238E27FC236}">
              <a16:creationId xmlns:a16="http://schemas.microsoft.com/office/drawing/2014/main" id="{4AA919B1-7BD3-4F54-A70D-ADC70C4850C1}"/>
            </a:ext>
          </a:extLst>
        </xdr:cNvPr>
        <xdr:cNvCxnSpPr/>
      </xdr:nvCxnSpPr>
      <xdr:spPr>
        <a:xfrm flipV="1">
          <a:off x="11311834" y="6237356"/>
          <a:ext cx="0" cy="71782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588618</xdr:colOff>
      <xdr:row>42</xdr:row>
      <xdr:rowOff>41966</xdr:rowOff>
    </xdr:from>
    <xdr:to>
      <xdr:col>16</xdr:col>
      <xdr:colOff>588618</xdr:colOff>
      <xdr:row>46</xdr:row>
      <xdr:rowOff>14357</xdr:rowOff>
    </xdr:to>
    <xdr:cxnSp macro="">
      <xdr:nvCxnSpPr>
        <xdr:cNvPr id="314" name="Straight Connector 313">
          <a:extLst>
            <a:ext uri="{FF2B5EF4-FFF2-40B4-BE49-F238E27FC236}">
              <a16:creationId xmlns:a16="http://schemas.microsoft.com/office/drawing/2014/main" id="{56DCDB93-CD1B-420A-878A-DC89DC86745F}"/>
            </a:ext>
          </a:extLst>
        </xdr:cNvPr>
        <xdr:cNvCxnSpPr/>
      </xdr:nvCxnSpPr>
      <xdr:spPr>
        <a:xfrm flipV="1">
          <a:off x="11521661" y="6237357"/>
          <a:ext cx="0" cy="70126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188843</xdr:colOff>
      <xdr:row>42</xdr:row>
      <xdr:rowOff>44422</xdr:rowOff>
    </xdr:from>
    <xdr:to>
      <xdr:col>17</xdr:col>
      <xdr:colOff>188843</xdr:colOff>
      <xdr:row>46</xdr:row>
      <xdr:rowOff>34235</xdr:rowOff>
    </xdr:to>
    <xdr:cxnSp macro="">
      <xdr:nvCxnSpPr>
        <xdr:cNvPr id="315" name="Straight Connector 314">
          <a:extLst>
            <a:ext uri="{FF2B5EF4-FFF2-40B4-BE49-F238E27FC236}">
              <a16:creationId xmlns:a16="http://schemas.microsoft.com/office/drawing/2014/main" id="{47DA9250-F2CC-4B84-93F4-DC24E69D09A1}"/>
            </a:ext>
          </a:extLst>
        </xdr:cNvPr>
        <xdr:cNvCxnSpPr/>
      </xdr:nvCxnSpPr>
      <xdr:spPr>
        <a:xfrm flipV="1">
          <a:off x="11729278" y="6239813"/>
          <a:ext cx="0" cy="71868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422156</xdr:colOff>
      <xdr:row>42</xdr:row>
      <xdr:rowOff>47487</xdr:rowOff>
    </xdr:from>
    <xdr:to>
      <xdr:col>17</xdr:col>
      <xdr:colOff>422156</xdr:colOff>
      <xdr:row>46</xdr:row>
      <xdr:rowOff>36444</xdr:rowOff>
    </xdr:to>
    <xdr:cxnSp macro="">
      <xdr:nvCxnSpPr>
        <xdr:cNvPr id="316" name="Straight Connector 315">
          <a:extLst>
            <a:ext uri="{FF2B5EF4-FFF2-40B4-BE49-F238E27FC236}">
              <a16:creationId xmlns:a16="http://schemas.microsoft.com/office/drawing/2014/main" id="{9DAAAD62-BE5F-4F46-83E6-5207FDA2E18E}"/>
            </a:ext>
          </a:extLst>
        </xdr:cNvPr>
        <xdr:cNvCxnSpPr/>
      </xdr:nvCxnSpPr>
      <xdr:spPr>
        <a:xfrm flipV="1">
          <a:off x="11962591" y="6242878"/>
          <a:ext cx="0" cy="71782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4417</xdr:colOff>
      <xdr:row>42</xdr:row>
      <xdr:rowOff>42213</xdr:rowOff>
    </xdr:from>
    <xdr:to>
      <xdr:col>18</xdr:col>
      <xdr:colOff>4417</xdr:colOff>
      <xdr:row>46</xdr:row>
      <xdr:rowOff>32026</xdr:rowOff>
    </xdr:to>
    <xdr:cxnSp macro="">
      <xdr:nvCxnSpPr>
        <xdr:cNvPr id="317" name="Straight Connector 316">
          <a:extLst>
            <a:ext uri="{FF2B5EF4-FFF2-40B4-BE49-F238E27FC236}">
              <a16:creationId xmlns:a16="http://schemas.microsoft.com/office/drawing/2014/main" id="{84AE9814-BD97-4D77-AB7E-339A44FF7B4D}"/>
            </a:ext>
          </a:extLst>
        </xdr:cNvPr>
        <xdr:cNvCxnSpPr/>
      </xdr:nvCxnSpPr>
      <xdr:spPr>
        <a:xfrm flipV="1">
          <a:off x="12152243" y="6237604"/>
          <a:ext cx="0" cy="71868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210122</xdr:colOff>
      <xdr:row>42</xdr:row>
      <xdr:rowOff>34235</xdr:rowOff>
    </xdr:from>
    <xdr:to>
      <xdr:col>18</xdr:col>
      <xdr:colOff>210122</xdr:colOff>
      <xdr:row>46</xdr:row>
      <xdr:rowOff>14357</xdr:rowOff>
    </xdr:to>
    <xdr:cxnSp macro="">
      <xdr:nvCxnSpPr>
        <xdr:cNvPr id="318" name="Straight Connector 317">
          <a:extLst>
            <a:ext uri="{FF2B5EF4-FFF2-40B4-BE49-F238E27FC236}">
              <a16:creationId xmlns:a16="http://schemas.microsoft.com/office/drawing/2014/main" id="{2921CFA6-0AC1-46B0-BE66-30179F8CDE92}"/>
            </a:ext>
          </a:extLst>
        </xdr:cNvPr>
        <xdr:cNvCxnSpPr/>
      </xdr:nvCxnSpPr>
      <xdr:spPr>
        <a:xfrm flipV="1">
          <a:off x="12357948" y="6229626"/>
          <a:ext cx="0" cy="70899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154609</xdr:colOff>
      <xdr:row>44</xdr:row>
      <xdr:rowOff>44174</xdr:rowOff>
    </xdr:from>
    <xdr:to>
      <xdr:col>16</xdr:col>
      <xdr:colOff>132523</xdr:colOff>
      <xdr:row>44</xdr:row>
      <xdr:rowOff>44174</xdr:rowOff>
    </xdr:to>
    <xdr:cxnSp macro="">
      <xdr:nvCxnSpPr>
        <xdr:cNvPr id="320" name="Straight Arrow Connector 319">
          <a:extLst>
            <a:ext uri="{FF2B5EF4-FFF2-40B4-BE49-F238E27FC236}">
              <a16:creationId xmlns:a16="http://schemas.microsoft.com/office/drawing/2014/main" id="{C2302EE8-F670-285E-ADD4-8FB743FEE763}"/>
            </a:ext>
          </a:extLst>
        </xdr:cNvPr>
        <xdr:cNvCxnSpPr/>
      </xdr:nvCxnSpPr>
      <xdr:spPr>
        <a:xfrm flipH="1">
          <a:off x="10480261" y="6604000"/>
          <a:ext cx="585305" cy="0"/>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585304</xdr:colOff>
      <xdr:row>49</xdr:row>
      <xdr:rowOff>22087</xdr:rowOff>
    </xdr:from>
    <xdr:to>
      <xdr:col>18</xdr:col>
      <xdr:colOff>568739</xdr:colOff>
      <xdr:row>49</xdr:row>
      <xdr:rowOff>33130</xdr:rowOff>
    </xdr:to>
    <xdr:cxnSp macro="">
      <xdr:nvCxnSpPr>
        <xdr:cNvPr id="321" name="Straight Arrow Connector 320">
          <a:extLst>
            <a:ext uri="{FF2B5EF4-FFF2-40B4-BE49-F238E27FC236}">
              <a16:creationId xmlns:a16="http://schemas.microsoft.com/office/drawing/2014/main" id="{A28B10BB-12D0-4F88-BE5A-1851F0CF08BE}"/>
            </a:ext>
          </a:extLst>
        </xdr:cNvPr>
        <xdr:cNvCxnSpPr/>
      </xdr:nvCxnSpPr>
      <xdr:spPr>
        <a:xfrm>
          <a:off x="12125739" y="7493000"/>
          <a:ext cx="590826" cy="11043"/>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491435</xdr:colOff>
      <xdr:row>51</xdr:row>
      <xdr:rowOff>176698</xdr:rowOff>
    </xdr:from>
    <xdr:to>
      <xdr:col>8</xdr:col>
      <xdr:colOff>491435</xdr:colOff>
      <xdr:row>56</xdr:row>
      <xdr:rowOff>22087</xdr:rowOff>
    </xdr:to>
    <xdr:cxnSp macro="">
      <xdr:nvCxnSpPr>
        <xdr:cNvPr id="9" name="Straight Connector 8">
          <a:extLst>
            <a:ext uri="{FF2B5EF4-FFF2-40B4-BE49-F238E27FC236}">
              <a16:creationId xmlns:a16="http://schemas.microsoft.com/office/drawing/2014/main" id="{455E4FF2-566D-4E9C-B7DE-DF4B39ED6CAD}"/>
            </a:ext>
          </a:extLst>
        </xdr:cNvPr>
        <xdr:cNvCxnSpPr/>
      </xdr:nvCxnSpPr>
      <xdr:spPr>
        <a:xfrm flipV="1">
          <a:off x="6565348" y="8012046"/>
          <a:ext cx="0" cy="75647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490014</xdr:colOff>
      <xdr:row>56</xdr:row>
      <xdr:rowOff>25400</xdr:rowOff>
    </xdr:from>
    <xdr:to>
      <xdr:col>13</xdr:col>
      <xdr:colOff>77304</xdr:colOff>
      <xdr:row>56</xdr:row>
      <xdr:rowOff>25400</xdr:rowOff>
    </xdr:to>
    <xdr:cxnSp macro="">
      <xdr:nvCxnSpPr>
        <xdr:cNvPr id="14" name="Straight Connector 13">
          <a:extLst>
            <a:ext uri="{FF2B5EF4-FFF2-40B4-BE49-F238E27FC236}">
              <a16:creationId xmlns:a16="http://schemas.microsoft.com/office/drawing/2014/main" id="{72E44D30-13D4-49D8-91A3-977B57280195}"/>
            </a:ext>
          </a:extLst>
        </xdr:cNvPr>
        <xdr:cNvCxnSpPr/>
      </xdr:nvCxnSpPr>
      <xdr:spPr>
        <a:xfrm flipH="1">
          <a:off x="6563927" y="8771835"/>
          <a:ext cx="2624247"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71782</xdr:colOff>
      <xdr:row>52</xdr:row>
      <xdr:rowOff>5522</xdr:rowOff>
    </xdr:from>
    <xdr:to>
      <xdr:col>13</xdr:col>
      <xdr:colOff>71782</xdr:colOff>
      <xdr:row>56</xdr:row>
      <xdr:rowOff>27607</xdr:rowOff>
    </xdr:to>
    <xdr:cxnSp macro="">
      <xdr:nvCxnSpPr>
        <xdr:cNvPr id="20" name="Straight Connector 19">
          <a:extLst>
            <a:ext uri="{FF2B5EF4-FFF2-40B4-BE49-F238E27FC236}">
              <a16:creationId xmlns:a16="http://schemas.microsoft.com/office/drawing/2014/main" id="{C8DDE368-A8E8-4031-972B-7D17B5D4BE7E}"/>
            </a:ext>
          </a:extLst>
        </xdr:cNvPr>
        <xdr:cNvCxnSpPr/>
      </xdr:nvCxnSpPr>
      <xdr:spPr>
        <a:xfrm flipV="1">
          <a:off x="9182652" y="8023087"/>
          <a:ext cx="0" cy="75095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71783</xdr:colOff>
      <xdr:row>50</xdr:row>
      <xdr:rowOff>99392</xdr:rowOff>
    </xdr:from>
    <xdr:to>
      <xdr:col>13</xdr:col>
      <xdr:colOff>71783</xdr:colOff>
      <xdr:row>51</xdr:row>
      <xdr:rowOff>0</xdr:rowOff>
    </xdr:to>
    <xdr:cxnSp macro="">
      <xdr:nvCxnSpPr>
        <xdr:cNvPr id="42" name="Straight Connector 41">
          <a:extLst>
            <a:ext uri="{FF2B5EF4-FFF2-40B4-BE49-F238E27FC236}">
              <a16:creationId xmlns:a16="http://schemas.microsoft.com/office/drawing/2014/main" id="{169E7D42-D22B-4E8D-991C-9B919A90F31F}"/>
            </a:ext>
          </a:extLst>
        </xdr:cNvPr>
        <xdr:cNvCxnSpPr/>
      </xdr:nvCxnSpPr>
      <xdr:spPr>
        <a:xfrm flipV="1">
          <a:off x="9182653" y="7752522"/>
          <a:ext cx="0" cy="8282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579782</xdr:colOff>
      <xdr:row>22</xdr:row>
      <xdr:rowOff>11044</xdr:rowOff>
    </xdr:from>
    <xdr:to>
      <xdr:col>20</xdr:col>
      <xdr:colOff>154608</xdr:colOff>
      <xdr:row>22</xdr:row>
      <xdr:rowOff>11044</xdr:rowOff>
    </xdr:to>
    <xdr:cxnSp macro="">
      <xdr:nvCxnSpPr>
        <xdr:cNvPr id="55" name="Straight Connector 54">
          <a:extLst>
            <a:ext uri="{FF2B5EF4-FFF2-40B4-BE49-F238E27FC236}">
              <a16:creationId xmlns:a16="http://schemas.microsoft.com/office/drawing/2014/main" id="{2872694A-42A2-484D-AF74-0CBE0B0B2D5A}"/>
            </a:ext>
          </a:extLst>
        </xdr:cNvPr>
        <xdr:cNvCxnSpPr/>
      </xdr:nvCxnSpPr>
      <xdr:spPr>
        <a:xfrm>
          <a:off x="13334999" y="2562087"/>
          <a:ext cx="18221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574262</xdr:colOff>
      <xdr:row>27</xdr:row>
      <xdr:rowOff>160130</xdr:rowOff>
    </xdr:from>
    <xdr:to>
      <xdr:col>20</xdr:col>
      <xdr:colOff>149088</xdr:colOff>
      <xdr:row>27</xdr:row>
      <xdr:rowOff>160130</xdr:rowOff>
    </xdr:to>
    <xdr:cxnSp macro="">
      <xdr:nvCxnSpPr>
        <xdr:cNvPr id="58" name="Straight Connector 57">
          <a:extLst>
            <a:ext uri="{FF2B5EF4-FFF2-40B4-BE49-F238E27FC236}">
              <a16:creationId xmlns:a16="http://schemas.microsoft.com/office/drawing/2014/main" id="{90AD086E-3748-4AC6-AC11-222F4D6076E3}"/>
            </a:ext>
          </a:extLst>
        </xdr:cNvPr>
        <xdr:cNvCxnSpPr/>
      </xdr:nvCxnSpPr>
      <xdr:spPr>
        <a:xfrm>
          <a:off x="13329479" y="3622260"/>
          <a:ext cx="18221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93870</xdr:colOff>
      <xdr:row>22</xdr:row>
      <xdr:rowOff>11044</xdr:rowOff>
    </xdr:from>
    <xdr:to>
      <xdr:col>20</xdr:col>
      <xdr:colOff>93870</xdr:colOff>
      <xdr:row>27</xdr:row>
      <xdr:rowOff>165653</xdr:rowOff>
    </xdr:to>
    <xdr:cxnSp macro="">
      <xdr:nvCxnSpPr>
        <xdr:cNvPr id="60" name="Straight Connector 59">
          <a:extLst>
            <a:ext uri="{FF2B5EF4-FFF2-40B4-BE49-F238E27FC236}">
              <a16:creationId xmlns:a16="http://schemas.microsoft.com/office/drawing/2014/main" id="{F1202045-2FC2-4237-8F55-0CC953FE2BA7}"/>
            </a:ext>
          </a:extLst>
        </xdr:cNvPr>
        <xdr:cNvCxnSpPr/>
      </xdr:nvCxnSpPr>
      <xdr:spPr>
        <a:xfrm flipV="1">
          <a:off x="13456479" y="2562087"/>
          <a:ext cx="0" cy="106569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33130</xdr:colOff>
      <xdr:row>22</xdr:row>
      <xdr:rowOff>5246</xdr:rowOff>
    </xdr:from>
    <xdr:to>
      <xdr:col>20</xdr:col>
      <xdr:colOff>33130</xdr:colOff>
      <xdr:row>27</xdr:row>
      <xdr:rowOff>160131</xdr:rowOff>
    </xdr:to>
    <xdr:cxnSp macro="">
      <xdr:nvCxnSpPr>
        <xdr:cNvPr id="63" name="Straight Connector 62">
          <a:extLst>
            <a:ext uri="{FF2B5EF4-FFF2-40B4-BE49-F238E27FC236}">
              <a16:creationId xmlns:a16="http://schemas.microsoft.com/office/drawing/2014/main" id="{5198AC6F-6B32-4253-808D-597C0C4EC9D8}"/>
            </a:ext>
          </a:extLst>
        </xdr:cNvPr>
        <xdr:cNvCxnSpPr/>
      </xdr:nvCxnSpPr>
      <xdr:spPr>
        <a:xfrm flipV="1">
          <a:off x="13395739" y="2556289"/>
          <a:ext cx="0" cy="10659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331304</xdr:colOff>
      <xdr:row>21</xdr:row>
      <xdr:rowOff>11044</xdr:rowOff>
    </xdr:from>
    <xdr:to>
      <xdr:col>20</xdr:col>
      <xdr:colOff>331304</xdr:colOff>
      <xdr:row>29</xdr:row>
      <xdr:rowOff>0</xdr:rowOff>
    </xdr:to>
    <xdr:cxnSp macro="">
      <xdr:nvCxnSpPr>
        <xdr:cNvPr id="74" name="Straight Connector 73">
          <a:extLst>
            <a:ext uri="{FF2B5EF4-FFF2-40B4-BE49-F238E27FC236}">
              <a16:creationId xmlns:a16="http://schemas.microsoft.com/office/drawing/2014/main" id="{0FB83259-03CF-436F-8544-6E1B285CDA37}"/>
            </a:ext>
          </a:extLst>
        </xdr:cNvPr>
        <xdr:cNvCxnSpPr/>
      </xdr:nvCxnSpPr>
      <xdr:spPr>
        <a:xfrm flipV="1">
          <a:off x="13693913" y="2379870"/>
          <a:ext cx="0" cy="1446695"/>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149087</xdr:colOff>
      <xdr:row>21</xdr:row>
      <xdr:rowOff>11044</xdr:rowOff>
    </xdr:from>
    <xdr:to>
      <xdr:col>20</xdr:col>
      <xdr:colOff>342348</xdr:colOff>
      <xdr:row>21</xdr:row>
      <xdr:rowOff>11044</xdr:rowOff>
    </xdr:to>
    <xdr:cxnSp macro="">
      <xdr:nvCxnSpPr>
        <xdr:cNvPr id="76" name="Straight Connector 75">
          <a:extLst>
            <a:ext uri="{FF2B5EF4-FFF2-40B4-BE49-F238E27FC236}">
              <a16:creationId xmlns:a16="http://schemas.microsoft.com/office/drawing/2014/main" id="{14A89875-ADED-4F47-8B5B-2D2E767F0678}"/>
            </a:ext>
          </a:extLst>
        </xdr:cNvPr>
        <xdr:cNvCxnSpPr/>
      </xdr:nvCxnSpPr>
      <xdr:spPr>
        <a:xfrm flipH="1">
          <a:off x="13511696" y="2379870"/>
          <a:ext cx="193261"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149087</xdr:colOff>
      <xdr:row>28</xdr:row>
      <xdr:rowOff>176696</xdr:rowOff>
    </xdr:from>
    <xdr:to>
      <xdr:col>20</xdr:col>
      <xdr:colOff>342348</xdr:colOff>
      <xdr:row>28</xdr:row>
      <xdr:rowOff>176696</xdr:rowOff>
    </xdr:to>
    <xdr:cxnSp macro="">
      <xdr:nvCxnSpPr>
        <xdr:cNvPr id="85" name="Straight Connector 84">
          <a:extLst>
            <a:ext uri="{FF2B5EF4-FFF2-40B4-BE49-F238E27FC236}">
              <a16:creationId xmlns:a16="http://schemas.microsoft.com/office/drawing/2014/main" id="{ED6FC95F-6794-426D-B788-9AEEC531816B}"/>
            </a:ext>
          </a:extLst>
        </xdr:cNvPr>
        <xdr:cNvCxnSpPr/>
      </xdr:nvCxnSpPr>
      <xdr:spPr>
        <a:xfrm flipH="1">
          <a:off x="13511696" y="3821044"/>
          <a:ext cx="193261"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242955</xdr:colOff>
      <xdr:row>11</xdr:row>
      <xdr:rowOff>60739</xdr:rowOff>
    </xdr:from>
    <xdr:to>
      <xdr:col>15</xdr:col>
      <xdr:colOff>298174</xdr:colOff>
      <xdr:row>12</xdr:row>
      <xdr:rowOff>176695</xdr:rowOff>
    </xdr:to>
    <xdr:sp macro="" textlink="">
      <xdr:nvSpPr>
        <xdr:cNvPr id="86" name="Rectangle: Top Corners Rounded 85">
          <a:extLst>
            <a:ext uri="{FF2B5EF4-FFF2-40B4-BE49-F238E27FC236}">
              <a16:creationId xmlns:a16="http://schemas.microsoft.com/office/drawing/2014/main" id="{BBC7799C-8FD4-2D7D-996C-FDB2BFC1AD8F}"/>
            </a:ext>
          </a:extLst>
        </xdr:cNvPr>
        <xdr:cNvSpPr/>
      </xdr:nvSpPr>
      <xdr:spPr>
        <a:xfrm rot="10800000">
          <a:off x="9961216" y="607391"/>
          <a:ext cx="662610" cy="298174"/>
        </a:xfrm>
        <a:prstGeom prst="round2SameRect">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oneCellAnchor>
    <xdr:from>
      <xdr:col>14</xdr:col>
      <xdr:colOff>281609</xdr:colOff>
      <xdr:row>11</xdr:row>
      <xdr:rowOff>88346</xdr:rowOff>
    </xdr:from>
    <xdr:ext cx="535609" cy="187741"/>
    <xdr:sp macro="" textlink="">
      <xdr:nvSpPr>
        <xdr:cNvPr id="89" name="TextBox 88">
          <a:extLst>
            <a:ext uri="{FF2B5EF4-FFF2-40B4-BE49-F238E27FC236}">
              <a16:creationId xmlns:a16="http://schemas.microsoft.com/office/drawing/2014/main" id="{B9A9A002-F816-43F0-A4D4-39F95209399B}"/>
            </a:ext>
          </a:extLst>
        </xdr:cNvPr>
        <xdr:cNvSpPr txBox="1"/>
      </xdr:nvSpPr>
      <xdr:spPr>
        <a:xfrm>
          <a:off x="9999870" y="634998"/>
          <a:ext cx="535609" cy="187741"/>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W.B</a:t>
          </a:r>
        </a:p>
      </xdr:txBody>
    </xdr:sp>
    <xdr:clientData/>
  </xdr:oneCellAnchor>
  <xdr:oneCellAnchor>
    <xdr:from>
      <xdr:col>13</xdr:col>
      <xdr:colOff>530085</xdr:colOff>
      <xdr:row>14</xdr:row>
      <xdr:rowOff>39376</xdr:rowOff>
    </xdr:from>
    <xdr:ext cx="1236870" cy="233205"/>
    <xdr:sp macro="" textlink="">
      <xdr:nvSpPr>
        <xdr:cNvPr id="91" name="TextBox 90">
          <a:extLst>
            <a:ext uri="{FF2B5EF4-FFF2-40B4-BE49-F238E27FC236}">
              <a16:creationId xmlns:a16="http://schemas.microsoft.com/office/drawing/2014/main" id="{93645128-49EE-40B7-95CC-B242FD34262C}"/>
            </a:ext>
          </a:extLst>
        </xdr:cNvPr>
        <xdr:cNvSpPr txBox="1"/>
      </xdr:nvSpPr>
      <xdr:spPr>
        <a:xfrm rot="19359037">
          <a:off x="9640955" y="1132680"/>
          <a:ext cx="123687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baseline="0"/>
            <a:t>(1360 X 1500 mm)</a:t>
          </a:r>
          <a:endParaRPr lang="en-IN" sz="900" b="1"/>
        </a:p>
      </xdr:txBody>
    </xdr:sp>
    <xdr:clientData/>
  </xdr:oneCellAnchor>
  <xdr:oneCellAnchor>
    <xdr:from>
      <xdr:col>17</xdr:col>
      <xdr:colOff>88347</xdr:colOff>
      <xdr:row>36</xdr:row>
      <xdr:rowOff>38652</xdr:rowOff>
    </xdr:from>
    <xdr:ext cx="1684130" cy="617883"/>
    <xdr:sp macro="" textlink="">
      <xdr:nvSpPr>
        <xdr:cNvPr id="94" name="TextBox 93">
          <a:extLst>
            <a:ext uri="{FF2B5EF4-FFF2-40B4-BE49-F238E27FC236}">
              <a16:creationId xmlns:a16="http://schemas.microsoft.com/office/drawing/2014/main" id="{6631A16C-3FEF-4398-A581-5194A9B9B76A}"/>
            </a:ext>
          </a:extLst>
        </xdr:cNvPr>
        <xdr:cNvSpPr txBox="1"/>
      </xdr:nvSpPr>
      <xdr:spPr>
        <a:xfrm>
          <a:off x="11628782" y="5140739"/>
          <a:ext cx="1684130" cy="617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baseline="0"/>
            <a:t>TECHNICAL ASSISTANT </a:t>
          </a:r>
        </a:p>
        <a:p>
          <a:pPr algn="ctr"/>
          <a:r>
            <a:rPr lang="en-IN" sz="1200" b="1" baseline="0"/>
            <a:t>(3600 X 1800 mm)</a:t>
          </a:r>
          <a:endParaRPr lang="en-IN" sz="1200" b="1"/>
        </a:p>
      </xdr:txBody>
    </xdr:sp>
    <xdr:clientData/>
  </xdr:oneCellAnchor>
  <xdr:twoCellAnchor>
    <xdr:from>
      <xdr:col>13</xdr:col>
      <xdr:colOff>590826</xdr:colOff>
      <xdr:row>42</xdr:row>
      <xdr:rowOff>49696</xdr:rowOff>
    </xdr:from>
    <xdr:to>
      <xdr:col>13</xdr:col>
      <xdr:colOff>590826</xdr:colOff>
      <xdr:row>50</xdr:row>
      <xdr:rowOff>171175</xdr:rowOff>
    </xdr:to>
    <xdr:cxnSp macro="">
      <xdr:nvCxnSpPr>
        <xdr:cNvPr id="95" name="Straight Connector 94">
          <a:extLst>
            <a:ext uri="{FF2B5EF4-FFF2-40B4-BE49-F238E27FC236}">
              <a16:creationId xmlns:a16="http://schemas.microsoft.com/office/drawing/2014/main" id="{EA1ABCCF-57E5-4599-A0F3-660E124122C5}"/>
            </a:ext>
          </a:extLst>
        </xdr:cNvPr>
        <xdr:cNvCxnSpPr/>
      </xdr:nvCxnSpPr>
      <xdr:spPr>
        <a:xfrm flipV="1">
          <a:off x="9701696" y="6245087"/>
          <a:ext cx="0" cy="1579218"/>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41966</xdr:colOff>
      <xdr:row>42</xdr:row>
      <xdr:rowOff>36444</xdr:rowOff>
    </xdr:from>
    <xdr:to>
      <xdr:col>14</xdr:col>
      <xdr:colOff>41966</xdr:colOff>
      <xdr:row>50</xdr:row>
      <xdr:rowOff>157923</xdr:rowOff>
    </xdr:to>
    <xdr:cxnSp macro="">
      <xdr:nvCxnSpPr>
        <xdr:cNvPr id="97" name="Straight Connector 96">
          <a:extLst>
            <a:ext uri="{FF2B5EF4-FFF2-40B4-BE49-F238E27FC236}">
              <a16:creationId xmlns:a16="http://schemas.microsoft.com/office/drawing/2014/main" id="{29505AE6-BC9A-4D17-894B-6D387825E06A}"/>
            </a:ext>
          </a:extLst>
        </xdr:cNvPr>
        <xdr:cNvCxnSpPr/>
      </xdr:nvCxnSpPr>
      <xdr:spPr>
        <a:xfrm flipV="1">
          <a:off x="9760227" y="6231835"/>
          <a:ext cx="0" cy="1579218"/>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176695</xdr:colOff>
      <xdr:row>15</xdr:row>
      <xdr:rowOff>16564</xdr:rowOff>
    </xdr:from>
    <xdr:to>
      <xdr:col>13</xdr:col>
      <xdr:colOff>585304</xdr:colOff>
      <xdr:row>15</xdr:row>
      <xdr:rowOff>16564</xdr:rowOff>
    </xdr:to>
    <xdr:cxnSp macro="">
      <xdr:nvCxnSpPr>
        <xdr:cNvPr id="100" name="Straight Connector 99">
          <a:extLst>
            <a:ext uri="{FF2B5EF4-FFF2-40B4-BE49-F238E27FC236}">
              <a16:creationId xmlns:a16="http://schemas.microsoft.com/office/drawing/2014/main" id="{AF9C7350-A4AD-445C-A512-79EA57DD065D}"/>
            </a:ext>
          </a:extLst>
        </xdr:cNvPr>
        <xdr:cNvCxnSpPr/>
      </xdr:nvCxnSpPr>
      <xdr:spPr>
        <a:xfrm flipH="1">
          <a:off x="8072782" y="1292086"/>
          <a:ext cx="1623392"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93870</xdr:colOff>
      <xdr:row>24</xdr:row>
      <xdr:rowOff>60739</xdr:rowOff>
    </xdr:from>
    <xdr:to>
      <xdr:col>6</xdr:col>
      <xdr:colOff>392044</xdr:colOff>
      <xdr:row>27</xdr:row>
      <xdr:rowOff>60740</xdr:rowOff>
    </xdr:to>
    <xdr:sp macro="" textlink="">
      <xdr:nvSpPr>
        <xdr:cNvPr id="102" name="Rectangle: Top Corners Rounded 101">
          <a:extLst>
            <a:ext uri="{FF2B5EF4-FFF2-40B4-BE49-F238E27FC236}">
              <a16:creationId xmlns:a16="http://schemas.microsoft.com/office/drawing/2014/main" id="{AB855A4F-89D4-47CD-87C1-4CE4DC5D7CA6}"/>
            </a:ext>
          </a:extLst>
        </xdr:cNvPr>
        <xdr:cNvSpPr/>
      </xdr:nvSpPr>
      <xdr:spPr>
        <a:xfrm rot="16200000">
          <a:off x="4420152" y="3100457"/>
          <a:ext cx="546653" cy="298174"/>
        </a:xfrm>
        <a:prstGeom prst="round2SameRect">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oneCellAnchor>
    <xdr:from>
      <xdr:col>6</xdr:col>
      <xdr:colOff>190501</xdr:colOff>
      <xdr:row>24</xdr:row>
      <xdr:rowOff>91109</xdr:rowOff>
    </xdr:from>
    <xdr:ext cx="187741" cy="535609"/>
    <xdr:sp macro="" textlink="">
      <xdr:nvSpPr>
        <xdr:cNvPr id="105" name="TextBox 104">
          <a:extLst>
            <a:ext uri="{FF2B5EF4-FFF2-40B4-BE49-F238E27FC236}">
              <a16:creationId xmlns:a16="http://schemas.microsoft.com/office/drawing/2014/main" id="{52DC7C6C-71A2-4158-9059-F6442C1723DE}"/>
            </a:ext>
          </a:extLst>
        </xdr:cNvPr>
        <xdr:cNvSpPr txBox="1"/>
      </xdr:nvSpPr>
      <xdr:spPr>
        <a:xfrm rot="5400000">
          <a:off x="4467089" y="3180521"/>
          <a:ext cx="535609" cy="187741"/>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100" b="1"/>
            <a:t>W.B</a:t>
          </a:r>
        </a:p>
      </xdr:txBody>
    </xdr:sp>
    <xdr:clientData/>
  </xdr:oneCellAnchor>
  <xdr:twoCellAnchor>
    <xdr:from>
      <xdr:col>6</xdr:col>
      <xdr:colOff>113751</xdr:colOff>
      <xdr:row>20</xdr:row>
      <xdr:rowOff>171173</xdr:rowOff>
    </xdr:from>
    <xdr:to>
      <xdr:col>6</xdr:col>
      <xdr:colOff>411925</xdr:colOff>
      <xdr:row>23</xdr:row>
      <xdr:rowOff>99390</xdr:rowOff>
    </xdr:to>
    <xdr:sp macro="" textlink="">
      <xdr:nvSpPr>
        <xdr:cNvPr id="106" name="Rectangle: Top Corners Rounded 105">
          <a:extLst>
            <a:ext uri="{FF2B5EF4-FFF2-40B4-BE49-F238E27FC236}">
              <a16:creationId xmlns:a16="http://schemas.microsoft.com/office/drawing/2014/main" id="{40C09CB1-1071-4747-A43D-2A0C4E4051D6}"/>
            </a:ext>
          </a:extLst>
        </xdr:cNvPr>
        <xdr:cNvSpPr/>
      </xdr:nvSpPr>
      <xdr:spPr>
        <a:xfrm rot="16200000">
          <a:off x="4475925" y="2446130"/>
          <a:ext cx="474869" cy="298174"/>
        </a:xfrm>
        <a:prstGeom prst="round2SameRect">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oneCellAnchor>
    <xdr:from>
      <xdr:col>6</xdr:col>
      <xdr:colOff>149087</xdr:colOff>
      <xdr:row>21</xdr:row>
      <xdr:rowOff>27612</xdr:rowOff>
    </xdr:from>
    <xdr:ext cx="237990" cy="425724"/>
    <xdr:sp macro="" textlink="">
      <xdr:nvSpPr>
        <xdr:cNvPr id="107" name="TextBox 106">
          <a:extLst>
            <a:ext uri="{FF2B5EF4-FFF2-40B4-BE49-F238E27FC236}">
              <a16:creationId xmlns:a16="http://schemas.microsoft.com/office/drawing/2014/main" id="{B3EF3E00-E3DA-4EDD-9C17-54BA9EC147B7}"/>
            </a:ext>
          </a:extLst>
        </xdr:cNvPr>
        <xdr:cNvSpPr txBox="1"/>
      </xdr:nvSpPr>
      <xdr:spPr>
        <a:xfrm rot="5400000">
          <a:off x="4505742" y="2490305"/>
          <a:ext cx="425724" cy="237990"/>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100" b="1"/>
            <a:t>W.B</a:t>
          </a:r>
        </a:p>
      </xdr:txBody>
    </xdr:sp>
    <xdr:clientData/>
  </xdr:oneCellAnchor>
  <xdr:twoCellAnchor>
    <xdr:from>
      <xdr:col>5</xdr:col>
      <xdr:colOff>533124</xdr:colOff>
      <xdr:row>29</xdr:row>
      <xdr:rowOff>115956</xdr:rowOff>
    </xdr:from>
    <xdr:to>
      <xdr:col>5</xdr:col>
      <xdr:colOff>533124</xdr:colOff>
      <xdr:row>33</xdr:row>
      <xdr:rowOff>88348</xdr:rowOff>
    </xdr:to>
    <xdr:cxnSp macro="">
      <xdr:nvCxnSpPr>
        <xdr:cNvPr id="108" name="Straight Connector 107">
          <a:extLst>
            <a:ext uri="{FF2B5EF4-FFF2-40B4-BE49-F238E27FC236}">
              <a16:creationId xmlns:a16="http://schemas.microsoft.com/office/drawing/2014/main" id="{FF510D70-CC36-4B61-B4B9-C978CEDE5082}"/>
            </a:ext>
          </a:extLst>
        </xdr:cNvPr>
        <xdr:cNvCxnSpPr/>
      </xdr:nvCxnSpPr>
      <xdr:spPr>
        <a:xfrm flipV="1">
          <a:off x="4376254" y="3942521"/>
          <a:ext cx="0" cy="70126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431524</xdr:colOff>
      <xdr:row>29</xdr:row>
      <xdr:rowOff>128656</xdr:rowOff>
    </xdr:from>
    <xdr:to>
      <xdr:col>5</xdr:col>
      <xdr:colOff>431524</xdr:colOff>
      <xdr:row>33</xdr:row>
      <xdr:rowOff>77304</xdr:rowOff>
    </xdr:to>
    <xdr:cxnSp macro="">
      <xdr:nvCxnSpPr>
        <xdr:cNvPr id="112" name="Straight Connector 111">
          <a:extLst>
            <a:ext uri="{FF2B5EF4-FFF2-40B4-BE49-F238E27FC236}">
              <a16:creationId xmlns:a16="http://schemas.microsoft.com/office/drawing/2014/main" id="{AD418EE2-0847-498B-B5A1-97EDE8B7CA7B}"/>
            </a:ext>
          </a:extLst>
        </xdr:cNvPr>
        <xdr:cNvCxnSpPr/>
      </xdr:nvCxnSpPr>
      <xdr:spPr>
        <a:xfrm flipV="1">
          <a:off x="4274654" y="3955221"/>
          <a:ext cx="0" cy="67751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425174</xdr:colOff>
      <xdr:row>29</xdr:row>
      <xdr:rowOff>131998</xdr:rowOff>
    </xdr:from>
    <xdr:to>
      <xdr:col>5</xdr:col>
      <xdr:colOff>545824</xdr:colOff>
      <xdr:row>29</xdr:row>
      <xdr:rowOff>131998</xdr:rowOff>
    </xdr:to>
    <xdr:cxnSp macro="">
      <xdr:nvCxnSpPr>
        <xdr:cNvPr id="118" name="Straight Connector 117">
          <a:extLst>
            <a:ext uri="{FF2B5EF4-FFF2-40B4-BE49-F238E27FC236}">
              <a16:creationId xmlns:a16="http://schemas.microsoft.com/office/drawing/2014/main" id="{9611727F-27B1-4495-9161-C72029336FB0}"/>
            </a:ext>
          </a:extLst>
        </xdr:cNvPr>
        <xdr:cNvCxnSpPr/>
      </xdr:nvCxnSpPr>
      <xdr:spPr>
        <a:xfrm>
          <a:off x="3055411" y="4911209"/>
          <a:ext cx="1206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529818</xdr:colOff>
      <xdr:row>15</xdr:row>
      <xdr:rowOff>16565</xdr:rowOff>
    </xdr:from>
    <xdr:to>
      <xdr:col>5</xdr:col>
      <xdr:colOff>529818</xdr:colOff>
      <xdr:row>19</xdr:row>
      <xdr:rowOff>30093</xdr:rowOff>
    </xdr:to>
    <xdr:cxnSp macro="">
      <xdr:nvCxnSpPr>
        <xdr:cNvPr id="129" name="Straight Connector 128">
          <a:extLst>
            <a:ext uri="{FF2B5EF4-FFF2-40B4-BE49-F238E27FC236}">
              <a16:creationId xmlns:a16="http://schemas.microsoft.com/office/drawing/2014/main" id="{0696805B-1A74-4E0B-B5BB-DE3E4FF6D9FE}"/>
            </a:ext>
          </a:extLst>
        </xdr:cNvPr>
        <xdr:cNvCxnSpPr/>
      </xdr:nvCxnSpPr>
      <xdr:spPr>
        <a:xfrm flipV="1">
          <a:off x="4372948" y="1292087"/>
          <a:ext cx="0" cy="74239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434568</xdr:colOff>
      <xdr:row>15</xdr:row>
      <xdr:rowOff>16565</xdr:rowOff>
    </xdr:from>
    <xdr:to>
      <xdr:col>5</xdr:col>
      <xdr:colOff>434568</xdr:colOff>
      <xdr:row>19</xdr:row>
      <xdr:rowOff>23743</xdr:rowOff>
    </xdr:to>
    <xdr:cxnSp macro="">
      <xdr:nvCxnSpPr>
        <xdr:cNvPr id="132" name="Straight Connector 131">
          <a:extLst>
            <a:ext uri="{FF2B5EF4-FFF2-40B4-BE49-F238E27FC236}">
              <a16:creationId xmlns:a16="http://schemas.microsoft.com/office/drawing/2014/main" id="{4D80DB54-F11B-4153-87D3-69AC7A60257B}"/>
            </a:ext>
          </a:extLst>
        </xdr:cNvPr>
        <xdr:cNvCxnSpPr/>
      </xdr:nvCxnSpPr>
      <xdr:spPr>
        <a:xfrm flipV="1">
          <a:off x="4277698" y="1292087"/>
          <a:ext cx="0" cy="73604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430697</xdr:colOff>
      <xdr:row>19</xdr:row>
      <xdr:rowOff>28967</xdr:rowOff>
    </xdr:from>
    <xdr:to>
      <xdr:col>5</xdr:col>
      <xdr:colOff>532297</xdr:colOff>
      <xdr:row>19</xdr:row>
      <xdr:rowOff>30093</xdr:rowOff>
    </xdr:to>
    <xdr:cxnSp macro="">
      <xdr:nvCxnSpPr>
        <xdr:cNvPr id="136" name="Straight Connector 135">
          <a:extLst>
            <a:ext uri="{FF2B5EF4-FFF2-40B4-BE49-F238E27FC236}">
              <a16:creationId xmlns:a16="http://schemas.microsoft.com/office/drawing/2014/main" id="{9E262A8C-0889-4CB2-9D80-45B7ACCDD61F}"/>
            </a:ext>
          </a:extLst>
        </xdr:cNvPr>
        <xdr:cNvCxnSpPr/>
      </xdr:nvCxnSpPr>
      <xdr:spPr>
        <a:xfrm>
          <a:off x="4273827" y="2033358"/>
          <a:ext cx="101600" cy="112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xdr:colOff>
      <xdr:row>17</xdr:row>
      <xdr:rowOff>24845</xdr:rowOff>
    </xdr:from>
    <xdr:ext cx="386521" cy="245719"/>
    <xdr:sp macro="" textlink="">
      <xdr:nvSpPr>
        <xdr:cNvPr id="144" name="TextBox 143">
          <a:extLst>
            <a:ext uri="{FF2B5EF4-FFF2-40B4-BE49-F238E27FC236}">
              <a16:creationId xmlns:a16="http://schemas.microsoft.com/office/drawing/2014/main" id="{C01DAC48-9B5C-482E-9F01-4D036AD656BF}"/>
            </a:ext>
          </a:extLst>
        </xdr:cNvPr>
        <xdr:cNvSpPr txBox="1"/>
      </xdr:nvSpPr>
      <xdr:spPr>
        <a:xfrm>
          <a:off x="3843131" y="1664802"/>
          <a:ext cx="386521" cy="245719"/>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900" b="1"/>
            <a:t>W.C</a:t>
          </a:r>
        </a:p>
      </xdr:txBody>
    </xdr:sp>
    <xdr:clientData/>
  </xdr:oneCellAnchor>
  <xdr:oneCellAnchor>
    <xdr:from>
      <xdr:col>5</xdr:col>
      <xdr:colOff>552175</xdr:colOff>
      <xdr:row>17</xdr:row>
      <xdr:rowOff>44174</xdr:rowOff>
    </xdr:from>
    <xdr:ext cx="386521" cy="245719"/>
    <xdr:sp macro="" textlink="">
      <xdr:nvSpPr>
        <xdr:cNvPr id="145" name="TextBox 144">
          <a:extLst>
            <a:ext uri="{FF2B5EF4-FFF2-40B4-BE49-F238E27FC236}">
              <a16:creationId xmlns:a16="http://schemas.microsoft.com/office/drawing/2014/main" id="{22B2A169-A866-4494-867A-F965F3A8C01D}"/>
            </a:ext>
          </a:extLst>
        </xdr:cNvPr>
        <xdr:cNvSpPr txBox="1"/>
      </xdr:nvSpPr>
      <xdr:spPr>
        <a:xfrm>
          <a:off x="4395305" y="1684131"/>
          <a:ext cx="386521" cy="245719"/>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900" b="1"/>
            <a:t>W.C</a:t>
          </a:r>
        </a:p>
      </xdr:txBody>
    </xdr:sp>
    <xdr:clientData/>
  </xdr:oneCellAnchor>
  <xdr:oneCellAnchor>
    <xdr:from>
      <xdr:col>5</xdr:col>
      <xdr:colOff>0</xdr:colOff>
      <xdr:row>31</xdr:row>
      <xdr:rowOff>0</xdr:rowOff>
    </xdr:from>
    <xdr:ext cx="386521" cy="245719"/>
    <xdr:sp macro="" textlink="">
      <xdr:nvSpPr>
        <xdr:cNvPr id="146" name="TextBox 145">
          <a:extLst>
            <a:ext uri="{FF2B5EF4-FFF2-40B4-BE49-F238E27FC236}">
              <a16:creationId xmlns:a16="http://schemas.microsoft.com/office/drawing/2014/main" id="{9288A473-E16A-4F09-804F-A339E656AC57}"/>
            </a:ext>
          </a:extLst>
        </xdr:cNvPr>
        <xdr:cNvSpPr txBox="1"/>
      </xdr:nvSpPr>
      <xdr:spPr>
        <a:xfrm>
          <a:off x="3843130" y="4191000"/>
          <a:ext cx="386521" cy="245719"/>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900" b="1"/>
            <a:t>W.C</a:t>
          </a:r>
        </a:p>
      </xdr:txBody>
    </xdr:sp>
    <xdr:clientData/>
  </xdr:oneCellAnchor>
  <xdr:oneCellAnchor>
    <xdr:from>
      <xdr:col>5</xdr:col>
      <xdr:colOff>590827</xdr:colOff>
      <xdr:row>30</xdr:row>
      <xdr:rowOff>171174</xdr:rowOff>
    </xdr:from>
    <xdr:ext cx="386521" cy="245719"/>
    <xdr:sp macro="" textlink="">
      <xdr:nvSpPr>
        <xdr:cNvPr id="147" name="TextBox 146">
          <a:extLst>
            <a:ext uri="{FF2B5EF4-FFF2-40B4-BE49-F238E27FC236}">
              <a16:creationId xmlns:a16="http://schemas.microsoft.com/office/drawing/2014/main" id="{8880633C-A8D4-47B2-AA0B-36CB50A5D66D}"/>
            </a:ext>
          </a:extLst>
        </xdr:cNvPr>
        <xdr:cNvSpPr txBox="1"/>
      </xdr:nvSpPr>
      <xdr:spPr>
        <a:xfrm>
          <a:off x="4433957" y="4179957"/>
          <a:ext cx="386521" cy="245719"/>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900" b="1"/>
            <a:t>W.C</a:t>
          </a:r>
        </a:p>
      </xdr:txBody>
    </xdr:sp>
    <xdr:clientData/>
  </xdr:oneCellAnchor>
  <xdr:oneCellAnchor>
    <xdr:from>
      <xdr:col>4</xdr:col>
      <xdr:colOff>504591</xdr:colOff>
      <xdr:row>19</xdr:row>
      <xdr:rowOff>11883</xdr:rowOff>
    </xdr:from>
    <xdr:ext cx="1205432" cy="451943"/>
    <xdr:sp macro="" textlink="">
      <xdr:nvSpPr>
        <xdr:cNvPr id="149" name="TextBox 148">
          <a:extLst>
            <a:ext uri="{FF2B5EF4-FFF2-40B4-BE49-F238E27FC236}">
              <a16:creationId xmlns:a16="http://schemas.microsoft.com/office/drawing/2014/main" id="{B0FC9ABB-649A-4A06-B8C0-59206007A8AF}"/>
            </a:ext>
          </a:extLst>
        </xdr:cNvPr>
        <xdr:cNvSpPr txBox="1"/>
      </xdr:nvSpPr>
      <xdr:spPr>
        <a:xfrm>
          <a:off x="3740330" y="2016274"/>
          <a:ext cx="1205432" cy="451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900" b="1"/>
            <a:t>LADIES</a:t>
          </a:r>
          <a:r>
            <a:rPr lang="en-IN" sz="900" b="1" baseline="0"/>
            <a:t> TOILET</a:t>
          </a:r>
        </a:p>
        <a:p>
          <a:pPr algn="ctr"/>
          <a:r>
            <a:rPr lang="en-IN" sz="900" b="1" baseline="0"/>
            <a:t>(2115 X 2645 mm)</a:t>
          </a:r>
          <a:endParaRPr lang="en-IN" sz="900" b="1"/>
        </a:p>
      </xdr:txBody>
    </xdr:sp>
    <xdr:clientData/>
  </xdr:oneCellAnchor>
  <xdr:oneCellAnchor>
    <xdr:from>
      <xdr:col>5</xdr:col>
      <xdr:colOff>187739</xdr:colOff>
      <xdr:row>45</xdr:row>
      <xdr:rowOff>82826</xdr:rowOff>
    </xdr:from>
    <xdr:ext cx="1789043" cy="452432"/>
    <xdr:sp macro="" textlink="">
      <xdr:nvSpPr>
        <xdr:cNvPr id="155" name="TextBox 154">
          <a:extLst>
            <a:ext uri="{FF2B5EF4-FFF2-40B4-BE49-F238E27FC236}">
              <a16:creationId xmlns:a16="http://schemas.microsoft.com/office/drawing/2014/main" id="{EF86543C-0358-4594-9678-8C5422E0963B}"/>
            </a:ext>
          </a:extLst>
        </xdr:cNvPr>
        <xdr:cNvSpPr txBox="1"/>
      </xdr:nvSpPr>
      <xdr:spPr>
        <a:xfrm>
          <a:off x="2816087" y="6824869"/>
          <a:ext cx="1789043" cy="452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a:t>PLAZA MANAGER ROOM</a:t>
          </a:r>
        </a:p>
        <a:p>
          <a:pPr algn="ctr"/>
          <a:r>
            <a:rPr lang="en-IN" sz="1100" b="1"/>
            <a:t>(4575 X 2295</a:t>
          </a:r>
          <a:r>
            <a:rPr lang="en-IN" sz="1100" b="1" baseline="0"/>
            <a:t> mm)</a:t>
          </a:r>
          <a:endParaRPr lang="en-IN" sz="1100" b="1"/>
        </a:p>
      </xdr:txBody>
    </xdr:sp>
    <xdr:clientData/>
  </xdr:oneCellAnchor>
  <xdr:oneCellAnchor>
    <xdr:from>
      <xdr:col>13</xdr:col>
      <xdr:colOff>198644</xdr:colOff>
      <xdr:row>42</xdr:row>
      <xdr:rowOff>118461</xdr:rowOff>
    </xdr:from>
    <xdr:ext cx="264560" cy="1401759"/>
    <xdr:sp macro="" textlink="">
      <xdr:nvSpPr>
        <xdr:cNvPr id="156" name="TextBox 155">
          <a:extLst>
            <a:ext uri="{FF2B5EF4-FFF2-40B4-BE49-F238E27FC236}">
              <a16:creationId xmlns:a16="http://schemas.microsoft.com/office/drawing/2014/main" id="{17CEE522-853D-4F47-B1DE-6E9CC86B2C1E}"/>
            </a:ext>
          </a:extLst>
        </xdr:cNvPr>
        <xdr:cNvSpPr txBox="1"/>
      </xdr:nvSpPr>
      <xdr:spPr>
        <a:xfrm rot="16200000">
          <a:off x="6940827" y="6882452"/>
          <a:ext cx="14017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100" b="1"/>
            <a:t>(1370 X 2300</a:t>
          </a:r>
          <a:r>
            <a:rPr lang="en-IN" sz="1100" b="1" baseline="0"/>
            <a:t> mm)</a:t>
          </a:r>
          <a:endParaRPr lang="en-IN" sz="1100" b="1"/>
        </a:p>
      </xdr:txBody>
    </xdr:sp>
    <xdr:clientData/>
  </xdr:oneCellAnchor>
  <xdr:oneCellAnchor>
    <xdr:from>
      <xdr:col>11</xdr:col>
      <xdr:colOff>254000</xdr:colOff>
      <xdr:row>12</xdr:row>
      <xdr:rowOff>115956</xdr:rowOff>
    </xdr:from>
    <xdr:ext cx="1408044" cy="264560"/>
    <xdr:sp macro="" textlink="">
      <xdr:nvSpPr>
        <xdr:cNvPr id="157" name="TextBox 156">
          <a:extLst>
            <a:ext uri="{FF2B5EF4-FFF2-40B4-BE49-F238E27FC236}">
              <a16:creationId xmlns:a16="http://schemas.microsoft.com/office/drawing/2014/main" id="{71E21561-AA45-4204-B676-26B570830442}"/>
            </a:ext>
          </a:extLst>
        </xdr:cNvPr>
        <xdr:cNvSpPr txBox="1"/>
      </xdr:nvSpPr>
      <xdr:spPr>
        <a:xfrm>
          <a:off x="6350000" y="844826"/>
          <a:ext cx="14080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100" b="1" baseline="0"/>
            <a:t>(2140 X 670 mm)</a:t>
          </a:r>
          <a:endParaRPr lang="en-IN" sz="1100" b="1"/>
        </a:p>
      </xdr:txBody>
    </xdr:sp>
    <xdr:clientData/>
  </xdr:oneCellAnchor>
  <xdr:twoCellAnchor>
    <xdr:from>
      <xdr:col>1</xdr:col>
      <xdr:colOff>596348</xdr:colOff>
      <xdr:row>8</xdr:row>
      <xdr:rowOff>88348</xdr:rowOff>
    </xdr:from>
    <xdr:to>
      <xdr:col>20</xdr:col>
      <xdr:colOff>154608</xdr:colOff>
      <xdr:row>8</xdr:row>
      <xdr:rowOff>88348</xdr:rowOff>
    </xdr:to>
    <xdr:cxnSp macro="">
      <xdr:nvCxnSpPr>
        <xdr:cNvPr id="158" name="Straight Connector 157">
          <a:extLst>
            <a:ext uri="{FF2B5EF4-FFF2-40B4-BE49-F238E27FC236}">
              <a16:creationId xmlns:a16="http://schemas.microsoft.com/office/drawing/2014/main" id="{79CDE838-8163-4BE7-8505-EDDF3A8F8217}"/>
            </a:ext>
          </a:extLst>
        </xdr:cNvPr>
        <xdr:cNvCxnSpPr/>
      </xdr:nvCxnSpPr>
      <xdr:spPr>
        <a:xfrm>
          <a:off x="1203739" y="270565"/>
          <a:ext cx="1051339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601869</xdr:colOff>
      <xdr:row>8</xdr:row>
      <xdr:rowOff>0</xdr:rowOff>
    </xdr:from>
    <xdr:to>
      <xdr:col>1</xdr:col>
      <xdr:colOff>601869</xdr:colOff>
      <xdr:row>9</xdr:row>
      <xdr:rowOff>11043</xdr:rowOff>
    </xdr:to>
    <xdr:cxnSp macro="">
      <xdr:nvCxnSpPr>
        <xdr:cNvPr id="162" name="Straight Connector 161">
          <a:extLst>
            <a:ext uri="{FF2B5EF4-FFF2-40B4-BE49-F238E27FC236}">
              <a16:creationId xmlns:a16="http://schemas.microsoft.com/office/drawing/2014/main" id="{3F3A9A41-D870-4ED8-A893-BD334A4C0F91}"/>
            </a:ext>
          </a:extLst>
        </xdr:cNvPr>
        <xdr:cNvCxnSpPr/>
      </xdr:nvCxnSpPr>
      <xdr:spPr>
        <a:xfrm flipV="1">
          <a:off x="1209260" y="182217"/>
          <a:ext cx="0" cy="19326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182217</xdr:colOff>
      <xdr:row>7</xdr:row>
      <xdr:rowOff>176696</xdr:rowOff>
    </xdr:from>
    <xdr:to>
      <xdr:col>2</xdr:col>
      <xdr:colOff>182217</xdr:colOff>
      <xdr:row>9</xdr:row>
      <xdr:rowOff>1</xdr:rowOff>
    </xdr:to>
    <xdr:cxnSp macro="">
      <xdr:nvCxnSpPr>
        <xdr:cNvPr id="168" name="Straight Connector 167">
          <a:extLst>
            <a:ext uri="{FF2B5EF4-FFF2-40B4-BE49-F238E27FC236}">
              <a16:creationId xmlns:a16="http://schemas.microsoft.com/office/drawing/2014/main" id="{7039F769-67B0-41CD-BBCB-BA7E61D2B042}"/>
            </a:ext>
          </a:extLst>
        </xdr:cNvPr>
        <xdr:cNvCxnSpPr/>
      </xdr:nvCxnSpPr>
      <xdr:spPr>
        <a:xfrm flipV="1">
          <a:off x="1397000" y="176696"/>
          <a:ext cx="0" cy="18774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579781</xdr:colOff>
      <xdr:row>7</xdr:row>
      <xdr:rowOff>176696</xdr:rowOff>
    </xdr:from>
    <xdr:to>
      <xdr:col>4</xdr:col>
      <xdr:colOff>579781</xdr:colOff>
      <xdr:row>8</xdr:row>
      <xdr:rowOff>171174</xdr:rowOff>
    </xdr:to>
    <xdr:cxnSp macro="">
      <xdr:nvCxnSpPr>
        <xdr:cNvPr id="177" name="Straight Connector 176">
          <a:extLst>
            <a:ext uri="{FF2B5EF4-FFF2-40B4-BE49-F238E27FC236}">
              <a16:creationId xmlns:a16="http://schemas.microsoft.com/office/drawing/2014/main" id="{3093FC05-0C38-494B-AD6D-B2AD5FB044EF}"/>
            </a:ext>
          </a:extLst>
        </xdr:cNvPr>
        <xdr:cNvCxnSpPr/>
      </xdr:nvCxnSpPr>
      <xdr:spPr>
        <a:xfrm flipV="1">
          <a:off x="2600738" y="176696"/>
          <a:ext cx="0" cy="17669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478184</xdr:colOff>
      <xdr:row>7</xdr:row>
      <xdr:rowOff>176696</xdr:rowOff>
    </xdr:from>
    <xdr:to>
      <xdr:col>4</xdr:col>
      <xdr:colOff>478184</xdr:colOff>
      <xdr:row>9</xdr:row>
      <xdr:rowOff>0</xdr:rowOff>
    </xdr:to>
    <xdr:cxnSp macro="">
      <xdr:nvCxnSpPr>
        <xdr:cNvPr id="180" name="Straight Connector 179">
          <a:extLst>
            <a:ext uri="{FF2B5EF4-FFF2-40B4-BE49-F238E27FC236}">
              <a16:creationId xmlns:a16="http://schemas.microsoft.com/office/drawing/2014/main" id="{1745D985-F12E-49A4-970A-34B42B054C55}"/>
            </a:ext>
          </a:extLst>
        </xdr:cNvPr>
        <xdr:cNvCxnSpPr/>
      </xdr:nvCxnSpPr>
      <xdr:spPr>
        <a:xfrm flipV="1">
          <a:off x="2499141" y="176696"/>
          <a:ext cx="0" cy="18773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441739</xdr:colOff>
      <xdr:row>8</xdr:row>
      <xdr:rowOff>5522</xdr:rowOff>
    </xdr:from>
    <xdr:to>
      <xdr:col>5</xdr:col>
      <xdr:colOff>441739</xdr:colOff>
      <xdr:row>9</xdr:row>
      <xdr:rowOff>27608</xdr:rowOff>
    </xdr:to>
    <xdr:cxnSp macro="">
      <xdr:nvCxnSpPr>
        <xdr:cNvPr id="187" name="Straight Connector 186">
          <a:extLst>
            <a:ext uri="{FF2B5EF4-FFF2-40B4-BE49-F238E27FC236}">
              <a16:creationId xmlns:a16="http://schemas.microsoft.com/office/drawing/2014/main" id="{D3899178-06F6-4186-BD4F-2DF741E28857}"/>
            </a:ext>
          </a:extLst>
        </xdr:cNvPr>
        <xdr:cNvCxnSpPr/>
      </xdr:nvCxnSpPr>
      <xdr:spPr>
        <a:xfrm flipV="1">
          <a:off x="3070087" y="187739"/>
          <a:ext cx="0" cy="20430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535608</xdr:colOff>
      <xdr:row>8</xdr:row>
      <xdr:rowOff>5522</xdr:rowOff>
    </xdr:from>
    <xdr:to>
      <xdr:col>5</xdr:col>
      <xdr:colOff>535608</xdr:colOff>
      <xdr:row>9</xdr:row>
      <xdr:rowOff>22087</xdr:rowOff>
    </xdr:to>
    <xdr:cxnSp macro="">
      <xdr:nvCxnSpPr>
        <xdr:cNvPr id="190" name="Straight Connector 189">
          <a:extLst>
            <a:ext uri="{FF2B5EF4-FFF2-40B4-BE49-F238E27FC236}">
              <a16:creationId xmlns:a16="http://schemas.microsoft.com/office/drawing/2014/main" id="{7532B94E-A57E-4F17-B3DC-7B3D2057BA40}"/>
            </a:ext>
          </a:extLst>
        </xdr:cNvPr>
        <xdr:cNvCxnSpPr/>
      </xdr:nvCxnSpPr>
      <xdr:spPr>
        <a:xfrm flipV="1">
          <a:off x="3163956" y="187739"/>
          <a:ext cx="0" cy="19878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430695</xdr:colOff>
      <xdr:row>8</xdr:row>
      <xdr:rowOff>0</xdr:rowOff>
    </xdr:from>
    <xdr:to>
      <xdr:col>6</xdr:col>
      <xdr:colOff>430695</xdr:colOff>
      <xdr:row>9</xdr:row>
      <xdr:rowOff>5522</xdr:rowOff>
    </xdr:to>
    <xdr:cxnSp macro="">
      <xdr:nvCxnSpPr>
        <xdr:cNvPr id="193" name="Straight Connector 192">
          <a:extLst>
            <a:ext uri="{FF2B5EF4-FFF2-40B4-BE49-F238E27FC236}">
              <a16:creationId xmlns:a16="http://schemas.microsoft.com/office/drawing/2014/main" id="{F7FFCBF4-A238-436A-B11D-FCFECFA3B66D}"/>
            </a:ext>
          </a:extLst>
        </xdr:cNvPr>
        <xdr:cNvCxnSpPr/>
      </xdr:nvCxnSpPr>
      <xdr:spPr>
        <a:xfrm flipV="1">
          <a:off x="3666434" y="182217"/>
          <a:ext cx="0" cy="18774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524565</xdr:colOff>
      <xdr:row>8</xdr:row>
      <xdr:rowOff>5522</xdr:rowOff>
    </xdr:from>
    <xdr:to>
      <xdr:col>6</xdr:col>
      <xdr:colOff>524565</xdr:colOff>
      <xdr:row>9</xdr:row>
      <xdr:rowOff>11043</xdr:rowOff>
    </xdr:to>
    <xdr:cxnSp macro="">
      <xdr:nvCxnSpPr>
        <xdr:cNvPr id="197" name="Straight Connector 196">
          <a:extLst>
            <a:ext uri="{FF2B5EF4-FFF2-40B4-BE49-F238E27FC236}">
              <a16:creationId xmlns:a16="http://schemas.microsoft.com/office/drawing/2014/main" id="{3E37B410-42A6-49BC-BB85-ED4256518168}"/>
            </a:ext>
          </a:extLst>
        </xdr:cNvPr>
        <xdr:cNvCxnSpPr/>
      </xdr:nvCxnSpPr>
      <xdr:spPr>
        <a:xfrm flipV="1">
          <a:off x="3760304" y="187739"/>
          <a:ext cx="0" cy="18773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11043</xdr:colOff>
      <xdr:row>8</xdr:row>
      <xdr:rowOff>11044</xdr:rowOff>
    </xdr:from>
    <xdr:to>
      <xdr:col>11</xdr:col>
      <xdr:colOff>11043</xdr:colOff>
      <xdr:row>9</xdr:row>
      <xdr:rowOff>0</xdr:rowOff>
    </xdr:to>
    <xdr:cxnSp macro="">
      <xdr:nvCxnSpPr>
        <xdr:cNvPr id="202" name="Straight Connector 201">
          <a:extLst>
            <a:ext uri="{FF2B5EF4-FFF2-40B4-BE49-F238E27FC236}">
              <a16:creationId xmlns:a16="http://schemas.microsoft.com/office/drawing/2014/main" id="{6E201254-A412-4B0C-92F7-A8B46A49CF7D}"/>
            </a:ext>
          </a:extLst>
        </xdr:cNvPr>
        <xdr:cNvCxnSpPr/>
      </xdr:nvCxnSpPr>
      <xdr:spPr>
        <a:xfrm flipV="1">
          <a:off x="6107043" y="193261"/>
          <a:ext cx="0" cy="17117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193261</xdr:colOff>
      <xdr:row>8</xdr:row>
      <xdr:rowOff>11044</xdr:rowOff>
    </xdr:from>
    <xdr:to>
      <xdr:col>11</xdr:col>
      <xdr:colOff>193261</xdr:colOff>
      <xdr:row>9</xdr:row>
      <xdr:rowOff>0</xdr:rowOff>
    </xdr:to>
    <xdr:cxnSp macro="">
      <xdr:nvCxnSpPr>
        <xdr:cNvPr id="206" name="Straight Connector 205">
          <a:extLst>
            <a:ext uri="{FF2B5EF4-FFF2-40B4-BE49-F238E27FC236}">
              <a16:creationId xmlns:a16="http://schemas.microsoft.com/office/drawing/2014/main" id="{CFEB5761-7A51-4DBC-B742-7CBF30DC0D5B}"/>
            </a:ext>
          </a:extLst>
        </xdr:cNvPr>
        <xdr:cNvCxnSpPr/>
      </xdr:nvCxnSpPr>
      <xdr:spPr>
        <a:xfrm flipV="1">
          <a:off x="6289261" y="193261"/>
          <a:ext cx="0" cy="17117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590826</xdr:colOff>
      <xdr:row>7</xdr:row>
      <xdr:rowOff>176696</xdr:rowOff>
    </xdr:from>
    <xdr:to>
      <xdr:col>13</xdr:col>
      <xdr:colOff>590826</xdr:colOff>
      <xdr:row>9</xdr:row>
      <xdr:rowOff>0</xdr:rowOff>
    </xdr:to>
    <xdr:cxnSp macro="">
      <xdr:nvCxnSpPr>
        <xdr:cNvPr id="209" name="Straight Connector 208">
          <a:extLst>
            <a:ext uri="{FF2B5EF4-FFF2-40B4-BE49-F238E27FC236}">
              <a16:creationId xmlns:a16="http://schemas.microsoft.com/office/drawing/2014/main" id="{6AF878F3-314D-40C6-8469-725A9D800425}"/>
            </a:ext>
          </a:extLst>
        </xdr:cNvPr>
        <xdr:cNvCxnSpPr/>
      </xdr:nvCxnSpPr>
      <xdr:spPr>
        <a:xfrm flipV="1">
          <a:off x="7901609" y="176696"/>
          <a:ext cx="0" cy="18773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93869</xdr:colOff>
      <xdr:row>8</xdr:row>
      <xdr:rowOff>0</xdr:rowOff>
    </xdr:from>
    <xdr:to>
      <xdr:col>14</xdr:col>
      <xdr:colOff>93869</xdr:colOff>
      <xdr:row>8</xdr:row>
      <xdr:rowOff>171174</xdr:rowOff>
    </xdr:to>
    <xdr:cxnSp macro="">
      <xdr:nvCxnSpPr>
        <xdr:cNvPr id="212" name="Straight Connector 211">
          <a:extLst>
            <a:ext uri="{FF2B5EF4-FFF2-40B4-BE49-F238E27FC236}">
              <a16:creationId xmlns:a16="http://schemas.microsoft.com/office/drawing/2014/main" id="{039E1723-55EF-43E0-A30D-E1C97B540B34}"/>
            </a:ext>
          </a:extLst>
        </xdr:cNvPr>
        <xdr:cNvCxnSpPr/>
      </xdr:nvCxnSpPr>
      <xdr:spPr>
        <a:xfrm flipV="1">
          <a:off x="8012043" y="182217"/>
          <a:ext cx="0" cy="17117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364435</xdr:colOff>
      <xdr:row>8</xdr:row>
      <xdr:rowOff>0</xdr:rowOff>
    </xdr:from>
    <xdr:to>
      <xdr:col>15</xdr:col>
      <xdr:colOff>364435</xdr:colOff>
      <xdr:row>8</xdr:row>
      <xdr:rowOff>176696</xdr:rowOff>
    </xdr:to>
    <xdr:cxnSp macro="">
      <xdr:nvCxnSpPr>
        <xdr:cNvPr id="216" name="Straight Connector 215">
          <a:extLst>
            <a:ext uri="{FF2B5EF4-FFF2-40B4-BE49-F238E27FC236}">
              <a16:creationId xmlns:a16="http://schemas.microsoft.com/office/drawing/2014/main" id="{E5E8697C-4DC4-45EB-AD2D-CAB08614F015}"/>
            </a:ext>
          </a:extLst>
        </xdr:cNvPr>
        <xdr:cNvCxnSpPr/>
      </xdr:nvCxnSpPr>
      <xdr:spPr>
        <a:xfrm flipV="1">
          <a:off x="8890000" y="182217"/>
          <a:ext cx="0" cy="1766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450575</xdr:colOff>
      <xdr:row>7</xdr:row>
      <xdr:rowOff>176696</xdr:rowOff>
    </xdr:from>
    <xdr:to>
      <xdr:col>15</xdr:col>
      <xdr:colOff>450575</xdr:colOff>
      <xdr:row>9</xdr:row>
      <xdr:rowOff>0</xdr:rowOff>
    </xdr:to>
    <xdr:cxnSp macro="">
      <xdr:nvCxnSpPr>
        <xdr:cNvPr id="225" name="Straight Connector 224">
          <a:extLst>
            <a:ext uri="{FF2B5EF4-FFF2-40B4-BE49-F238E27FC236}">
              <a16:creationId xmlns:a16="http://schemas.microsoft.com/office/drawing/2014/main" id="{A1DF44B3-D005-4C1C-914F-50BEBF3D1769}"/>
            </a:ext>
          </a:extLst>
        </xdr:cNvPr>
        <xdr:cNvCxnSpPr/>
      </xdr:nvCxnSpPr>
      <xdr:spPr>
        <a:xfrm flipV="1">
          <a:off x="8976140" y="176696"/>
          <a:ext cx="0" cy="18773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149086</xdr:colOff>
      <xdr:row>7</xdr:row>
      <xdr:rowOff>149087</xdr:rowOff>
    </xdr:from>
    <xdr:to>
      <xdr:col>20</xdr:col>
      <xdr:colOff>149086</xdr:colOff>
      <xdr:row>9</xdr:row>
      <xdr:rowOff>22087</xdr:rowOff>
    </xdr:to>
    <xdr:cxnSp macro="">
      <xdr:nvCxnSpPr>
        <xdr:cNvPr id="228" name="Straight Connector 227">
          <a:extLst>
            <a:ext uri="{FF2B5EF4-FFF2-40B4-BE49-F238E27FC236}">
              <a16:creationId xmlns:a16="http://schemas.microsoft.com/office/drawing/2014/main" id="{0659CC1D-9B02-4370-B52E-94F4C6003F92}"/>
            </a:ext>
          </a:extLst>
        </xdr:cNvPr>
        <xdr:cNvCxnSpPr/>
      </xdr:nvCxnSpPr>
      <xdr:spPr>
        <a:xfrm flipV="1">
          <a:off x="11711608" y="877957"/>
          <a:ext cx="0" cy="23743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502802</xdr:colOff>
      <xdr:row>6</xdr:row>
      <xdr:rowOff>138044</xdr:rowOff>
    </xdr:from>
    <xdr:ext cx="381001" cy="233205"/>
    <xdr:sp macro="" textlink="">
      <xdr:nvSpPr>
        <xdr:cNvPr id="233" name="TextBox 232">
          <a:extLst>
            <a:ext uri="{FF2B5EF4-FFF2-40B4-BE49-F238E27FC236}">
              <a16:creationId xmlns:a16="http://schemas.microsoft.com/office/drawing/2014/main" id="{A7410D06-EA6A-45D6-BA67-D5DFCB2F68D0}"/>
            </a:ext>
          </a:extLst>
        </xdr:cNvPr>
        <xdr:cNvSpPr txBox="1"/>
      </xdr:nvSpPr>
      <xdr:spPr>
        <a:xfrm>
          <a:off x="1115390" y="698338"/>
          <a:ext cx="3810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230</a:t>
          </a:r>
        </a:p>
      </xdr:txBody>
    </xdr:sp>
    <xdr:clientData/>
  </xdr:oneCellAnchor>
  <xdr:oneCellAnchor>
    <xdr:from>
      <xdr:col>3</xdr:col>
      <xdr:colOff>276087</xdr:colOff>
      <xdr:row>6</xdr:row>
      <xdr:rowOff>143565</xdr:rowOff>
    </xdr:from>
    <xdr:ext cx="447261" cy="233205"/>
    <xdr:sp macro="" textlink="">
      <xdr:nvSpPr>
        <xdr:cNvPr id="234" name="TextBox 233">
          <a:extLst>
            <a:ext uri="{FF2B5EF4-FFF2-40B4-BE49-F238E27FC236}">
              <a16:creationId xmlns:a16="http://schemas.microsoft.com/office/drawing/2014/main" id="{5F8CEA34-F0BC-43C8-9DCB-F32EE12C0921}"/>
            </a:ext>
          </a:extLst>
        </xdr:cNvPr>
        <xdr:cNvSpPr txBox="1"/>
      </xdr:nvSpPr>
      <xdr:spPr>
        <a:xfrm>
          <a:off x="1794565" y="690217"/>
          <a:ext cx="44726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1370</a:t>
          </a:r>
        </a:p>
      </xdr:txBody>
    </xdr:sp>
    <xdr:clientData/>
  </xdr:oneCellAnchor>
  <xdr:oneCellAnchor>
    <xdr:from>
      <xdr:col>4</xdr:col>
      <xdr:colOff>336826</xdr:colOff>
      <xdr:row>6</xdr:row>
      <xdr:rowOff>126999</xdr:rowOff>
    </xdr:from>
    <xdr:ext cx="381001" cy="233205"/>
    <xdr:sp macro="" textlink="">
      <xdr:nvSpPr>
        <xdr:cNvPr id="236" name="TextBox 235">
          <a:extLst>
            <a:ext uri="{FF2B5EF4-FFF2-40B4-BE49-F238E27FC236}">
              <a16:creationId xmlns:a16="http://schemas.microsoft.com/office/drawing/2014/main" id="{6253C50A-0307-4977-8FAB-333716277412}"/>
            </a:ext>
          </a:extLst>
        </xdr:cNvPr>
        <xdr:cNvSpPr txBox="1"/>
      </xdr:nvSpPr>
      <xdr:spPr>
        <a:xfrm>
          <a:off x="2357783" y="673651"/>
          <a:ext cx="3810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115</a:t>
          </a:r>
        </a:p>
      </xdr:txBody>
    </xdr:sp>
    <xdr:clientData/>
  </xdr:oneCellAnchor>
  <xdr:oneCellAnchor>
    <xdr:from>
      <xdr:col>4</xdr:col>
      <xdr:colOff>601869</xdr:colOff>
      <xdr:row>6</xdr:row>
      <xdr:rowOff>138044</xdr:rowOff>
    </xdr:from>
    <xdr:ext cx="441739" cy="233205"/>
    <xdr:sp macro="" textlink="">
      <xdr:nvSpPr>
        <xdr:cNvPr id="237" name="TextBox 236">
          <a:extLst>
            <a:ext uri="{FF2B5EF4-FFF2-40B4-BE49-F238E27FC236}">
              <a16:creationId xmlns:a16="http://schemas.microsoft.com/office/drawing/2014/main" id="{598BB7D8-1FA0-4ABE-80E8-1F9EF43147D5}"/>
            </a:ext>
          </a:extLst>
        </xdr:cNvPr>
        <xdr:cNvSpPr txBox="1"/>
      </xdr:nvSpPr>
      <xdr:spPr>
        <a:xfrm>
          <a:off x="2622826" y="684696"/>
          <a:ext cx="44173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1000</a:t>
          </a:r>
        </a:p>
      </xdr:txBody>
    </xdr:sp>
    <xdr:clientData/>
  </xdr:oneCellAnchor>
  <xdr:oneCellAnchor>
    <xdr:from>
      <xdr:col>5</xdr:col>
      <xdr:colOff>303695</xdr:colOff>
      <xdr:row>6</xdr:row>
      <xdr:rowOff>132521</xdr:rowOff>
    </xdr:from>
    <xdr:ext cx="381001" cy="233205"/>
    <xdr:sp macro="" textlink="">
      <xdr:nvSpPr>
        <xdr:cNvPr id="238" name="TextBox 237">
          <a:extLst>
            <a:ext uri="{FF2B5EF4-FFF2-40B4-BE49-F238E27FC236}">
              <a16:creationId xmlns:a16="http://schemas.microsoft.com/office/drawing/2014/main" id="{1DB4CAD8-375E-4926-A7FB-F9F9DADAE561}"/>
            </a:ext>
          </a:extLst>
        </xdr:cNvPr>
        <xdr:cNvSpPr txBox="1"/>
      </xdr:nvSpPr>
      <xdr:spPr>
        <a:xfrm>
          <a:off x="2932043" y="679173"/>
          <a:ext cx="3810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115</a:t>
          </a:r>
        </a:p>
      </xdr:txBody>
    </xdr:sp>
    <xdr:clientData/>
  </xdr:oneCellAnchor>
  <xdr:oneCellAnchor>
    <xdr:from>
      <xdr:col>5</xdr:col>
      <xdr:colOff>535609</xdr:colOff>
      <xdr:row>6</xdr:row>
      <xdr:rowOff>132522</xdr:rowOff>
    </xdr:from>
    <xdr:ext cx="463826" cy="233205"/>
    <xdr:sp macro="" textlink="">
      <xdr:nvSpPr>
        <xdr:cNvPr id="239" name="TextBox 238">
          <a:extLst>
            <a:ext uri="{FF2B5EF4-FFF2-40B4-BE49-F238E27FC236}">
              <a16:creationId xmlns:a16="http://schemas.microsoft.com/office/drawing/2014/main" id="{602DB523-EF08-4C54-83FB-E6A23334135A}"/>
            </a:ext>
          </a:extLst>
        </xdr:cNvPr>
        <xdr:cNvSpPr txBox="1"/>
      </xdr:nvSpPr>
      <xdr:spPr>
        <a:xfrm>
          <a:off x="3163957" y="679174"/>
          <a:ext cx="46382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1000</a:t>
          </a:r>
        </a:p>
      </xdr:txBody>
    </xdr:sp>
    <xdr:clientData/>
  </xdr:oneCellAnchor>
  <xdr:oneCellAnchor>
    <xdr:from>
      <xdr:col>6</xdr:col>
      <xdr:colOff>270565</xdr:colOff>
      <xdr:row>6</xdr:row>
      <xdr:rowOff>127000</xdr:rowOff>
    </xdr:from>
    <xdr:ext cx="381001" cy="233205"/>
    <xdr:sp macro="" textlink="">
      <xdr:nvSpPr>
        <xdr:cNvPr id="240" name="TextBox 239">
          <a:extLst>
            <a:ext uri="{FF2B5EF4-FFF2-40B4-BE49-F238E27FC236}">
              <a16:creationId xmlns:a16="http://schemas.microsoft.com/office/drawing/2014/main" id="{980599D3-2785-453F-9D5B-8DB99A899F1A}"/>
            </a:ext>
          </a:extLst>
        </xdr:cNvPr>
        <xdr:cNvSpPr txBox="1"/>
      </xdr:nvSpPr>
      <xdr:spPr>
        <a:xfrm>
          <a:off x="3506304" y="673652"/>
          <a:ext cx="3810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115</a:t>
          </a:r>
        </a:p>
      </xdr:txBody>
    </xdr:sp>
    <xdr:clientData/>
  </xdr:oneCellAnchor>
  <xdr:oneCellAnchor>
    <xdr:from>
      <xdr:col>8</xdr:col>
      <xdr:colOff>121478</xdr:colOff>
      <xdr:row>6</xdr:row>
      <xdr:rowOff>138044</xdr:rowOff>
    </xdr:from>
    <xdr:ext cx="441739" cy="233205"/>
    <xdr:sp macro="" textlink="">
      <xdr:nvSpPr>
        <xdr:cNvPr id="241" name="TextBox 240">
          <a:extLst>
            <a:ext uri="{FF2B5EF4-FFF2-40B4-BE49-F238E27FC236}">
              <a16:creationId xmlns:a16="http://schemas.microsoft.com/office/drawing/2014/main" id="{7EEE8159-A5C3-40AF-8141-46CDF4064856}"/>
            </a:ext>
          </a:extLst>
        </xdr:cNvPr>
        <xdr:cNvSpPr txBox="1"/>
      </xdr:nvSpPr>
      <xdr:spPr>
        <a:xfrm>
          <a:off x="4572000" y="684696"/>
          <a:ext cx="44173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4630</a:t>
          </a:r>
        </a:p>
      </xdr:txBody>
    </xdr:sp>
    <xdr:clientData/>
  </xdr:oneCellAnchor>
  <xdr:oneCellAnchor>
    <xdr:from>
      <xdr:col>10</xdr:col>
      <xdr:colOff>513521</xdr:colOff>
      <xdr:row>6</xdr:row>
      <xdr:rowOff>154609</xdr:rowOff>
    </xdr:from>
    <xdr:ext cx="381001" cy="233205"/>
    <xdr:sp macro="" textlink="">
      <xdr:nvSpPr>
        <xdr:cNvPr id="242" name="TextBox 241">
          <a:extLst>
            <a:ext uri="{FF2B5EF4-FFF2-40B4-BE49-F238E27FC236}">
              <a16:creationId xmlns:a16="http://schemas.microsoft.com/office/drawing/2014/main" id="{C41CA729-F670-47CD-97EC-AF8A72F1D1D1}"/>
            </a:ext>
          </a:extLst>
        </xdr:cNvPr>
        <xdr:cNvSpPr txBox="1"/>
      </xdr:nvSpPr>
      <xdr:spPr>
        <a:xfrm>
          <a:off x="6002130" y="701261"/>
          <a:ext cx="3810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230</a:t>
          </a:r>
        </a:p>
      </xdr:txBody>
    </xdr:sp>
    <xdr:clientData/>
  </xdr:oneCellAnchor>
  <xdr:oneCellAnchor>
    <xdr:from>
      <xdr:col>12</xdr:col>
      <xdr:colOff>121478</xdr:colOff>
      <xdr:row>6</xdr:row>
      <xdr:rowOff>149088</xdr:rowOff>
    </xdr:from>
    <xdr:ext cx="524566" cy="233205"/>
    <xdr:sp macro="" textlink="">
      <xdr:nvSpPr>
        <xdr:cNvPr id="243" name="TextBox 242">
          <a:extLst>
            <a:ext uri="{FF2B5EF4-FFF2-40B4-BE49-F238E27FC236}">
              <a16:creationId xmlns:a16="http://schemas.microsoft.com/office/drawing/2014/main" id="{F53500D9-14D7-42F9-AD9C-ACB8F892164F}"/>
            </a:ext>
          </a:extLst>
        </xdr:cNvPr>
        <xdr:cNvSpPr txBox="1"/>
      </xdr:nvSpPr>
      <xdr:spPr>
        <a:xfrm>
          <a:off x="6824869" y="695740"/>
          <a:ext cx="52456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2140</a:t>
          </a:r>
        </a:p>
      </xdr:txBody>
    </xdr:sp>
    <xdr:clientData/>
  </xdr:oneCellAnchor>
  <xdr:oneCellAnchor>
    <xdr:from>
      <xdr:col>13</xdr:col>
      <xdr:colOff>447261</xdr:colOff>
      <xdr:row>6</xdr:row>
      <xdr:rowOff>121479</xdr:rowOff>
    </xdr:from>
    <xdr:ext cx="381001" cy="233205"/>
    <xdr:sp macro="" textlink="">
      <xdr:nvSpPr>
        <xdr:cNvPr id="244" name="TextBox 243">
          <a:extLst>
            <a:ext uri="{FF2B5EF4-FFF2-40B4-BE49-F238E27FC236}">
              <a16:creationId xmlns:a16="http://schemas.microsoft.com/office/drawing/2014/main" id="{AE4AEE18-BEF1-41F0-8D00-A5427BED5476}"/>
            </a:ext>
          </a:extLst>
        </xdr:cNvPr>
        <xdr:cNvSpPr txBox="1"/>
      </xdr:nvSpPr>
      <xdr:spPr>
        <a:xfrm>
          <a:off x="7758044" y="668131"/>
          <a:ext cx="3810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115</a:t>
          </a:r>
        </a:p>
      </xdr:txBody>
    </xdr:sp>
    <xdr:clientData/>
  </xdr:oneCellAnchor>
  <xdr:oneCellAnchor>
    <xdr:from>
      <xdr:col>14</xdr:col>
      <xdr:colOff>336827</xdr:colOff>
      <xdr:row>6</xdr:row>
      <xdr:rowOff>138044</xdr:rowOff>
    </xdr:from>
    <xdr:ext cx="463826" cy="233205"/>
    <xdr:sp macro="" textlink="">
      <xdr:nvSpPr>
        <xdr:cNvPr id="245" name="TextBox 244">
          <a:extLst>
            <a:ext uri="{FF2B5EF4-FFF2-40B4-BE49-F238E27FC236}">
              <a16:creationId xmlns:a16="http://schemas.microsoft.com/office/drawing/2014/main" id="{FE400D4A-730B-4B5A-B28B-0A56EE9CC636}"/>
            </a:ext>
          </a:extLst>
        </xdr:cNvPr>
        <xdr:cNvSpPr txBox="1"/>
      </xdr:nvSpPr>
      <xdr:spPr>
        <a:xfrm>
          <a:off x="8255001" y="684696"/>
          <a:ext cx="46382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1360</a:t>
          </a:r>
        </a:p>
      </xdr:txBody>
    </xdr:sp>
    <xdr:clientData/>
  </xdr:oneCellAnchor>
  <xdr:oneCellAnchor>
    <xdr:from>
      <xdr:col>15</xdr:col>
      <xdr:colOff>198783</xdr:colOff>
      <xdr:row>6</xdr:row>
      <xdr:rowOff>121478</xdr:rowOff>
    </xdr:from>
    <xdr:ext cx="381001" cy="233205"/>
    <xdr:sp macro="" textlink="">
      <xdr:nvSpPr>
        <xdr:cNvPr id="246" name="TextBox 245">
          <a:extLst>
            <a:ext uri="{FF2B5EF4-FFF2-40B4-BE49-F238E27FC236}">
              <a16:creationId xmlns:a16="http://schemas.microsoft.com/office/drawing/2014/main" id="{FAE30CA4-E19F-4F90-B25B-D650529F3DB1}"/>
            </a:ext>
          </a:extLst>
        </xdr:cNvPr>
        <xdr:cNvSpPr txBox="1"/>
      </xdr:nvSpPr>
      <xdr:spPr>
        <a:xfrm>
          <a:off x="8724348" y="668130"/>
          <a:ext cx="3810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115</a:t>
          </a:r>
        </a:p>
      </xdr:txBody>
    </xdr:sp>
    <xdr:clientData/>
  </xdr:oneCellAnchor>
  <xdr:twoCellAnchor>
    <xdr:from>
      <xdr:col>19</xdr:col>
      <xdr:colOff>574261</xdr:colOff>
      <xdr:row>7</xdr:row>
      <xdr:rowOff>176695</xdr:rowOff>
    </xdr:from>
    <xdr:to>
      <xdr:col>19</xdr:col>
      <xdr:colOff>574261</xdr:colOff>
      <xdr:row>9</xdr:row>
      <xdr:rowOff>11044</xdr:rowOff>
    </xdr:to>
    <xdr:cxnSp macro="">
      <xdr:nvCxnSpPr>
        <xdr:cNvPr id="247" name="Straight Connector 246">
          <a:extLst>
            <a:ext uri="{FF2B5EF4-FFF2-40B4-BE49-F238E27FC236}">
              <a16:creationId xmlns:a16="http://schemas.microsoft.com/office/drawing/2014/main" id="{D867FB8E-F12F-4236-8988-9081273708FF}"/>
            </a:ext>
          </a:extLst>
        </xdr:cNvPr>
        <xdr:cNvCxnSpPr/>
      </xdr:nvCxnSpPr>
      <xdr:spPr>
        <a:xfrm flipV="1">
          <a:off x="11529391" y="905565"/>
          <a:ext cx="0" cy="19878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519043</xdr:colOff>
      <xdr:row>6</xdr:row>
      <xdr:rowOff>132522</xdr:rowOff>
    </xdr:from>
    <xdr:ext cx="684695" cy="233205"/>
    <xdr:sp macro="" textlink="">
      <xdr:nvSpPr>
        <xdr:cNvPr id="252" name="TextBox 251">
          <a:extLst>
            <a:ext uri="{FF2B5EF4-FFF2-40B4-BE49-F238E27FC236}">
              <a16:creationId xmlns:a16="http://schemas.microsoft.com/office/drawing/2014/main" id="{0951A842-7894-4E67-9A38-DE782EEA703D}"/>
            </a:ext>
          </a:extLst>
        </xdr:cNvPr>
        <xdr:cNvSpPr txBox="1"/>
      </xdr:nvSpPr>
      <xdr:spPr>
        <a:xfrm>
          <a:off x="9652000" y="679174"/>
          <a:ext cx="68469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4500</a:t>
          </a:r>
        </a:p>
      </xdr:txBody>
    </xdr:sp>
    <xdr:clientData/>
  </xdr:oneCellAnchor>
  <xdr:oneCellAnchor>
    <xdr:from>
      <xdr:col>19</xdr:col>
      <xdr:colOff>466750</xdr:colOff>
      <xdr:row>6</xdr:row>
      <xdr:rowOff>104264</xdr:rowOff>
    </xdr:from>
    <xdr:ext cx="381001" cy="233205"/>
    <xdr:sp macro="" textlink="">
      <xdr:nvSpPr>
        <xdr:cNvPr id="253" name="TextBox 252">
          <a:extLst>
            <a:ext uri="{FF2B5EF4-FFF2-40B4-BE49-F238E27FC236}">
              <a16:creationId xmlns:a16="http://schemas.microsoft.com/office/drawing/2014/main" id="{D044B71F-0AC8-45C2-94BB-B59F63BD59D9}"/>
            </a:ext>
          </a:extLst>
        </xdr:cNvPr>
        <xdr:cNvSpPr txBox="1"/>
      </xdr:nvSpPr>
      <xdr:spPr>
        <a:xfrm>
          <a:off x="11508279" y="664558"/>
          <a:ext cx="3810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230</a:t>
          </a:r>
        </a:p>
      </xdr:txBody>
    </xdr:sp>
    <xdr:clientData/>
  </xdr:oneCellAnchor>
  <xdr:twoCellAnchor>
    <xdr:from>
      <xdr:col>1</xdr:col>
      <xdr:colOff>590177</xdr:colOff>
      <xdr:row>5</xdr:row>
      <xdr:rowOff>89648</xdr:rowOff>
    </xdr:from>
    <xdr:to>
      <xdr:col>20</xdr:col>
      <xdr:colOff>149087</xdr:colOff>
      <xdr:row>5</xdr:row>
      <xdr:rowOff>106596</xdr:rowOff>
    </xdr:to>
    <xdr:cxnSp macro="">
      <xdr:nvCxnSpPr>
        <xdr:cNvPr id="259" name="Straight Arrow Connector 258">
          <a:extLst>
            <a:ext uri="{FF2B5EF4-FFF2-40B4-BE49-F238E27FC236}">
              <a16:creationId xmlns:a16="http://schemas.microsoft.com/office/drawing/2014/main" id="{DC447D00-5C83-625A-2761-872224BD56BA}"/>
            </a:ext>
          </a:extLst>
        </xdr:cNvPr>
        <xdr:cNvCxnSpPr/>
      </xdr:nvCxnSpPr>
      <xdr:spPr>
        <a:xfrm>
          <a:off x="1202765" y="463177"/>
          <a:ext cx="10600440" cy="16948"/>
        </a:xfrm>
        <a:prstGeom prst="straightConnector1">
          <a:avLst/>
        </a:prstGeom>
        <a:ln w="12700">
          <a:solidFill>
            <a:schemeClr val="tx1"/>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146877</xdr:colOff>
      <xdr:row>5</xdr:row>
      <xdr:rowOff>0</xdr:rowOff>
    </xdr:from>
    <xdr:to>
      <xdr:col>20</xdr:col>
      <xdr:colOff>146877</xdr:colOff>
      <xdr:row>6</xdr:row>
      <xdr:rowOff>16565</xdr:rowOff>
    </xdr:to>
    <xdr:cxnSp macro="">
      <xdr:nvCxnSpPr>
        <xdr:cNvPr id="264" name="Straight Connector 263">
          <a:extLst>
            <a:ext uri="{FF2B5EF4-FFF2-40B4-BE49-F238E27FC236}">
              <a16:creationId xmlns:a16="http://schemas.microsoft.com/office/drawing/2014/main" id="{0D1BDB68-6B96-4F2D-A884-F0D035FCC5B8}"/>
            </a:ext>
          </a:extLst>
        </xdr:cNvPr>
        <xdr:cNvCxnSpPr/>
      </xdr:nvCxnSpPr>
      <xdr:spPr>
        <a:xfrm flipV="1">
          <a:off x="11709399" y="364435"/>
          <a:ext cx="0" cy="19878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604143</xdr:colOff>
      <xdr:row>5</xdr:row>
      <xdr:rowOff>0</xdr:rowOff>
    </xdr:from>
    <xdr:to>
      <xdr:col>1</xdr:col>
      <xdr:colOff>604143</xdr:colOff>
      <xdr:row>6</xdr:row>
      <xdr:rowOff>0</xdr:rowOff>
    </xdr:to>
    <xdr:cxnSp macro="">
      <xdr:nvCxnSpPr>
        <xdr:cNvPr id="280" name="Straight Connector 279">
          <a:extLst>
            <a:ext uri="{FF2B5EF4-FFF2-40B4-BE49-F238E27FC236}">
              <a16:creationId xmlns:a16="http://schemas.microsoft.com/office/drawing/2014/main" id="{9715AF75-17FE-450D-8A8F-678E0C82CA50}"/>
            </a:ext>
          </a:extLst>
        </xdr:cNvPr>
        <xdr:cNvCxnSpPr/>
      </xdr:nvCxnSpPr>
      <xdr:spPr>
        <a:xfrm flipV="1">
          <a:off x="1216731" y="373529"/>
          <a:ext cx="0" cy="18676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390339</xdr:colOff>
      <xdr:row>3</xdr:row>
      <xdr:rowOff>164353</xdr:rowOff>
    </xdr:from>
    <xdr:ext cx="1128058" cy="280205"/>
    <xdr:sp macro="" textlink="">
      <xdr:nvSpPr>
        <xdr:cNvPr id="287" name="TextBox 286">
          <a:extLst>
            <a:ext uri="{FF2B5EF4-FFF2-40B4-BE49-F238E27FC236}">
              <a16:creationId xmlns:a16="http://schemas.microsoft.com/office/drawing/2014/main" id="{4654399A-BD45-42E8-9FFA-C094D22F5825}"/>
            </a:ext>
          </a:extLst>
        </xdr:cNvPr>
        <xdr:cNvSpPr txBox="1"/>
      </xdr:nvSpPr>
      <xdr:spPr>
        <a:xfrm>
          <a:off x="5895789" y="532653"/>
          <a:ext cx="112805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a:t>17265</a:t>
          </a:r>
        </a:p>
      </xdr:txBody>
    </xdr:sp>
    <xdr:clientData/>
  </xdr:oneCellAnchor>
  <xdr:twoCellAnchor>
    <xdr:from>
      <xdr:col>1</xdr:col>
      <xdr:colOff>268520</xdr:colOff>
      <xdr:row>13</xdr:row>
      <xdr:rowOff>179295</xdr:rowOff>
    </xdr:from>
    <xdr:to>
      <xdr:col>1</xdr:col>
      <xdr:colOff>268520</xdr:colOff>
      <xdr:row>52</xdr:row>
      <xdr:rowOff>29882</xdr:rowOff>
    </xdr:to>
    <xdr:cxnSp macro="">
      <xdr:nvCxnSpPr>
        <xdr:cNvPr id="292" name="Straight Arrow Connector 291">
          <a:extLst>
            <a:ext uri="{FF2B5EF4-FFF2-40B4-BE49-F238E27FC236}">
              <a16:creationId xmlns:a16="http://schemas.microsoft.com/office/drawing/2014/main" id="{B09BBAA4-2CA7-4091-8B34-E064080E3AE3}"/>
            </a:ext>
          </a:extLst>
        </xdr:cNvPr>
        <xdr:cNvCxnSpPr/>
      </xdr:nvCxnSpPr>
      <xdr:spPr>
        <a:xfrm>
          <a:off x="881108" y="2046942"/>
          <a:ext cx="0" cy="7134411"/>
        </a:xfrm>
        <a:prstGeom prst="straightConnector1">
          <a:avLst/>
        </a:prstGeom>
        <a:ln w="12700">
          <a:solidFill>
            <a:schemeClr val="tx1"/>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104590</xdr:colOff>
      <xdr:row>14</xdr:row>
      <xdr:rowOff>7470</xdr:rowOff>
    </xdr:from>
    <xdr:to>
      <xdr:col>1</xdr:col>
      <xdr:colOff>433295</xdr:colOff>
      <xdr:row>14</xdr:row>
      <xdr:rowOff>7470</xdr:rowOff>
    </xdr:to>
    <xdr:cxnSp macro="">
      <xdr:nvCxnSpPr>
        <xdr:cNvPr id="303" name="Straight Connector 302">
          <a:extLst>
            <a:ext uri="{FF2B5EF4-FFF2-40B4-BE49-F238E27FC236}">
              <a16:creationId xmlns:a16="http://schemas.microsoft.com/office/drawing/2014/main" id="{624B2E5E-5AD9-413D-9796-541802FFDD8B}"/>
            </a:ext>
          </a:extLst>
        </xdr:cNvPr>
        <xdr:cNvCxnSpPr/>
      </xdr:nvCxnSpPr>
      <xdr:spPr>
        <a:xfrm flipH="1">
          <a:off x="717178" y="2061882"/>
          <a:ext cx="32870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104589</xdr:colOff>
      <xdr:row>52</xdr:row>
      <xdr:rowOff>37353</xdr:rowOff>
    </xdr:from>
    <xdr:to>
      <xdr:col>1</xdr:col>
      <xdr:colOff>433294</xdr:colOff>
      <xdr:row>52</xdr:row>
      <xdr:rowOff>37353</xdr:rowOff>
    </xdr:to>
    <xdr:cxnSp macro="">
      <xdr:nvCxnSpPr>
        <xdr:cNvPr id="307" name="Straight Connector 306">
          <a:extLst>
            <a:ext uri="{FF2B5EF4-FFF2-40B4-BE49-F238E27FC236}">
              <a16:creationId xmlns:a16="http://schemas.microsoft.com/office/drawing/2014/main" id="{18E70BEB-C914-4733-AB0B-E84B4A0E7A84}"/>
            </a:ext>
          </a:extLst>
        </xdr:cNvPr>
        <xdr:cNvCxnSpPr/>
      </xdr:nvCxnSpPr>
      <xdr:spPr>
        <a:xfrm flipH="1">
          <a:off x="717177" y="9188824"/>
          <a:ext cx="32870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592549</xdr:colOff>
      <xdr:row>31</xdr:row>
      <xdr:rowOff>129964</xdr:rowOff>
    </xdr:from>
    <xdr:ext cx="280205" cy="687294"/>
    <xdr:sp macro="" textlink="">
      <xdr:nvSpPr>
        <xdr:cNvPr id="308" name="TextBox 307">
          <a:extLst>
            <a:ext uri="{FF2B5EF4-FFF2-40B4-BE49-F238E27FC236}">
              <a16:creationId xmlns:a16="http://schemas.microsoft.com/office/drawing/2014/main" id="{A1924859-5D76-4868-A0C5-4E4417F23F2F}"/>
            </a:ext>
          </a:extLst>
        </xdr:cNvPr>
        <xdr:cNvSpPr txBox="1"/>
      </xdr:nvSpPr>
      <xdr:spPr>
        <a:xfrm rot="16200000">
          <a:off x="389005" y="5413508"/>
          <a:ext cx="68729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a:t>10190</a:t>
          </a:r>
        </a:p>
      </xdr:txBody>
    </xdr:sp>
    <xdr:clientData/>
  </xdr:oneCellAnchor>
  <xdr:twoCellAnchor>
    <xdr:from>
      <xdr:col>1</xdr:col>
      <xdr:colOff>271509</xdr:colOff>
      <xdr:row>52</xdr:row>
      <xdr:rowOff>32871</xdr:rowOff>
    </xdr:from>
    <xdr:to>
      <xdr:col>1</xdr:col>
      <xdr:colOff>271509</xdr:colOff>
      <xdr:row>56</xdr:row>
      <xdr:rowOff>59765</xdr:rowOff>
    </xdr:to>
    <xdr:cxnSp macro="">
      <xdr:nvCxnSpPr>
        <xdr:cNvPr id="309" name="Straight Arrow Connector 308">
          <a:extLst>
            <a:ext uri="{FF2B5EF4-FFF2-40B4-BE49-F238E27FC236}">
              <a16:creationId xmlns:a16="http://schemas.microsoft.com/office/drawing/2014/main" id="{D91CF33C-0E4E-48FC-896F-F9E9D4A0B517}"/>
            </a:ext>
          </a:extLst>
        </xdr:cNvPr>
        <xdr:cNvCxnSpPr/>
      </xdr:nvCxnSpPr>
      <xdr:spPr>
        <a:xfrm>
          <a:off x="884097" y="9184342"/>
          <a:ext cx="0" cy="773952"/>
        </a:xfrm>
        <a:prstGeom prst="straightConnector1">
          <a:avLst/>
        </a:prstGeom>
        <a:ln w="12700">
          <a:solidFill>
            <a:schemeClr val="tx1"/>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112058</xdr:colOff>
      <xdr:row>56</xdr:row>
      <xdr:rowOff>37353</xdr:rowOff>
    </xdr:from>
    <xdr:to>
      <xdr:col>1</xdr:col>
      <xdr:colOff>433293</xdr:colOff>
      <xdr:row>56</xdr:row>
      <xdr:rowOff>37353</xdr:rowOff>
    </xdr:to>
    <xdr:cxnSp macro="">
      <xdr:nvCxnSpPr>
        <xdr:cNvPr id="323" name="Straight Connector 322">
          <a:extLst>
            <a:ext uri="{FF2B5EF4-FFF2-40B4-BE49-F238E27FC236}">
              <a16:creationId xmlns:a16="http://schemas.microsoft.com/office/drawing/2014/main" id="{7AE37B94-443A-49FE-B7CD-E75A72C79FF5}"/>
            </a:ext>
          </a:extLst>
        </xdr:cNvPr>
        <xdr:cNvCxnSpPr/>
      </xdr:nvCxnSpPr>
      <xdr:spPr>
        <a:xfrm flipH="1">
          <a:off x="724646" y="9935882"/>
          <a:ext cx="3212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216647</xdr:colOff>
      <xdr:row>53</xdr:row>
      <xdr:rowOff>52294</xdr:rowOff>
    </xdr:from>
    <xdr:ext cx="687294" cy="280205"/>
    <xdr:sp macro="" textlink="">
      <xdr:nvSpPr>
        <xdr:cNvPr id="328" name="TextBox 327">
          <a:extLst>
            <a:ext uri="{FF2B5EF4-FFF2-40B4-BE49-F238E27FC236}">
              <a16:creationId xmlns:a16="http://schemas.microsoft.com/office/drawing/2014/main" id="{0C84B633-40C6-4D31-BD70-F53174DDEEEA}"/>
            </a:ext>
          </a:extLst>
        </xdr:cNvPr>
        <xdr:cNvSpPr txBox="1"/>
      </xdr:nvSpPr>
      <xdr:spPr>
        <a:xfrm>
          <a:off x="216647" y="9390529"/>
          <a:ext cx="68729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a:t>1200</a:t>
          </a:r>
        </a:p>
      </xdr:txBody>
    </xdr:sp>
    <xdr:clientData/>
  </xdr:oneCellAnchor>
  <xdr:twoCellAnchor>
    <xdr:from>
      <xdr:col>20</xdr:col>
      <xdr:colOff>420077</xdr:colOff>
      <xdr:row>42</xdr:row>
      <xdr:rowOff>37352</xdr:rowOff>
    </xdr:from>
    <xdr:to>
      <xdr:col>20</xdr:col>
      <xdr:colOff>605694</xdr:colOff>
      <xdr:row>42</xdr:row>
      <xdr:rowOff>37352</xdr:rowOff>
    </xdr:to>
    <xdr:cxnSp macro="">
      <xdr:nvCxnSpPr>
        <xdr:cNvPr id="329" name="Straight Connector 328">
          <a:extLst>
            <a:ext uri="{FF2B5EF4-FFF2-40B4-BE49-F238E27FC236}">
              <a16:creationId xmlns:a16="http://schemas.microsoft.com/office/drawing/2014/main" id="{C5BC45F1-7E9F-4546-B991-3AC6A56C9470}"/>
            </a:ext>
          </a:extLst>
        </xdr:cNvPr>
        <xdr:cNvCxnSpPr/>
      </xdr:nvCxnSpPr>
      <xdr:spPr>
        <a:xfrm flipH="1">
          <a:off x="12035692" y="7276352"/>
          <a:ext cx="18561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403411</xdr:colOff>
      <xdr:row>52</xdr:row>
      <xdr:rowOff>0</xdr:rowOff>
    </xdr:from>
    <xdr:to>
      <xdr:col>21</xdr:col>
      <xdr:colOff>7464</xdr:colOff>
      <xdr:row>52</xdr:row>
      <xdr:rowOff>0</xdr:rowOff>
    </xdr:to>
    <xdr:cxnSp macro="">
      <xdr:nvCxnSpPr>
        <xdr:cNvPr id="330" name="Straight Connector 329">
          <a:extLst>
            <a:ext uri="{FF2B5EF4-FFF2-40B4-BE49-F238E27FC236}">
              <a16:creationId xmlns:a16="http://schemas.microsoft.com/office/drawing/2014/main" id="{505AAB89-9949-45FC-8BE0-3C4C498C72B1}"/>
            </a:ext>
          </a:extLst>
        </xdr:cNvPr>
        <xdr:cNvCxnSpPr/>
      </xdr:nvCxnSpPr>
      <xdr:spPr>
        <a:xfrm flipH="1">
          <a:off x="12057529" y="9151471"/>
          <a:ext cx="21664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420076</xdr:colOff>
      <xdr:row>41</xdr:row>
      <xdr:rowOff>14941</xdr:rowOff>
    </xdr:from>
    <xdr:to>
      <xdr:col>21</xdr:col>
      <xdr:colOff>289</xdr:colOff>
      <xdr:row>41</xdr:row>
      <xdr:rowOff>14941</xdr:rowOff>
    </xdr:to>
    <xdr:cxnSp macro="">
      <xdr:nvCxnSpPr>
        <xdr:cNvPr id="331" name="Straight Connector 330">
          <a:extLst>
            <a:ext uri="{FF2B5EF4-FFF2-40B4-BE49-F238E27FC236}">
              <a16:creationId xmlns:a16="http://schemas.microsoft.com/office/drawing/2014/main" id="{14368F76-A443-4C14-9DD5-A310B7E26A01}"/>
            </a:ext>
          </a:extLst>
        </xdr:cNvPr>
        <xdr:cNvCxnSpPr/>
      </xdr:nvCxnSpPr>
      <xdr:spPr>
        <a:xfrm flipH="1">
          <a:off x="12035691" y="7068326"/>
          <a:ext cx="19079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403411</xdr:colOff>
      <xdr:row>34</xdr:row>
      <xdr:rowOff>0</xdr:rowOff>
    </xdr:from>
    <xdr:to>
      <xdr:col>20</xdr:col>
      <xdr:colOff>605122</xdr:colOff>
      <xdr:row>34</xdr:row>
      <xdr:rowOff>0</xdr:rowOff>
    </xdr:to>
    <xdr:cxnSp macro="">
      <xdr:nvCxnSpPr>
        <xdr:cNvPr id="332" name="Straight Connector 331">
          <a:extLst>
            <a:ext uri="{FF2B5EF4-FFF2-40B4-BE49-F238E27FC236}">
              <a16:creationId xmlns:a16="http://schemas.microsoft.com/office/drawing/2014/main" id="{8EB5E08D-223E-4857-ADDD-3D5DF6C45B3A}"/>
            </a:ext>
          </a:extLst>
        </xdr:cNvPr>
        <xdr:cNvCxnSpPr/>
      </xdr:nvCxnSpPr>
      <xdr:spPr>
        <a:xfrm flipH="1">
          <a:off x="12057529" y="5789706"/>
          <a:ext cx="20171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395944</xdr:colOff>
      <xdr:row>33</xdr:row>
      <xdr:rowOff>82177</xdr:rowOff>
    </xdr:from>
    <xdr:to>
      <xdr:col>21</xdr:col>
      <xdr:colOff>14949</xdr:colOff>
      <xdr:row>33</xdr:row>
      <xdr:rowOff>82177</xdr:rowOff>
    </xdr:to>
    <xdr:cxnSp macro="">
      <xdr:nvCxnSpPr>
        <xdr:cNvPr id="334" name="Straight Connector 333">
          <a:extLst>
            <a:ext uri="{FF2B5EF4-FFF2-40B4-BE49-F238E27FC236}">
              <a16:creationId xmlns:a16="http://schemas.microsoft.com/office/drawing/2014/main" id="{C9FF1F6F-AD5A-4D3B-BB34-492E40CE241C}"/>
            </a:ext>
          </a:extLst>
        </xdr:cNvPr>
        <xdr:cNvCxnSpPr/>
      </xdr:nvCxnSpPr>
      <xdr:spPr>
        <a:xfrm flipH="1">
          <a:off x="12050062" y="5685118"/>
          <a:ext cx="23159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388477</xdr:colOff>
      <xdr:row>17</xdr:row>
      <xdr:rowOff>29882</xdr:rowOff>
    </xdr:from>
    <xdr:to>
      <xdr:col>21</xdr:col>
      <xdr:colOff>7482</xdr:colOff>
      <xdr:row>17</xdr:row>
      <xdr:rowOff>29882</xdr:rowOff>
    </xdr:to>
    <xdr:cxnSp macro="">
      <xdr:nvCxnSpPr>
        <xdr:cNvPr id="337" name="Straight Connector 336">
          <a:extLst>
            <a:ext uri="{FF2B5EF4-FFF2-40B4-BE49-F238E27FC236}">
              <a16:creationId xmlns:a16="http://schemas.microsoft.com/office/drawing/2014/main" id="{6D7C1F67-E735-4C82-97B3-365256552264}"/>
            </a:ext>
          </a:extLst>
        </xdr:cNvPr>
        <xdr:cNvCxnSpPr/>
      </xdr:nvCxnSpPr>
      <xdr:spPr>
        <a:xfrm flipH="1">
          <a:off x="12042595" y="2644588"/>
          <a:ext cx="23159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395949</xdr:colOff>
      <xdr:row>17</xdr:row>
      <xdr:rowOff>127000</xdr:rowOff>
    </xdr:from>
    <xdr:to>
      <xdr:col>21</xdr:col>
      <xdr:colOff>14954</xdr:colOff>
      <xdr:row>17</xdr:row>
      <xdr:rowOff>127000</xdr:rowOff>
    </xdr:to>
    <xdr:cxnSp macro="">
      <xdr:nvCxnSpPr>
        <xdr:cNvPr id="338" name="Straight Connector 337">
          <a:extLst>
            <a:ext uri="{FF2B5EF4-FFF2-40B4-BE49-F238E27FC236}">
              <a16:creationId xmlns:a16="http://schemas.microsoft.com/office/drawing/2014/main" id="{D25EAFE5-183F-40FF-9D62-CEA53150C78F}"/>
            </a:ext>
          </a:extLst>
        </xdr:cNvPr>
        <xdr:cNvCxnSpPr/>
      </xdr:nvCxnSpPr>
      <xdr:spPr>
        <a:xfrm flipH="1">
          <a:off x="12050067" y="2741706"/>
          <a:ext cx="23159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395941</xdr:colOff>
      <xdr:row>10</xdr:row>
      <xdr:rowOff>22411</xdr:rowOff>
    </xdr:from>
    <xdr:to>
      <xdr:col>21</xdr:col>
      <xdr:colOff>14946</xdr:colOff>
      <xdr:row>10</xdr:row>
      <xdr:rowOff>22411</xdr:rowOff>
    </xdr:to>
    <xdr:cxnSp macro="">
      <xdr:nvCxnSpPr>
        <xdr:cNvPr id="339" name="Straight Connector 338">
          <a:extLst>
            <a:ext uri="{FF2B5EF4-FFF2-40B4-BE49-F238E27FC236}">
              <a16:creationId xmlns:a16="http://schemas.microsoft.com/office/drawing/2014/main" id="{F45929C9-5FAA-499E-9120-992F034CF95A}"/>
            </a:ext>
          </a:extLst>
        </xdr:cNvPr>
        <xdr:cNvCxnSpPr/>
      </xdr:nvCxnSpPr>
      <xdr:spPr>
        <a:xfrm flipH="1">
          <a:off x="12050059" y="1329764"/>
          <a:ext cx="23159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398932</xdr:colOff>
      <xdr:row>11</xdr:row>
      <xdr:rowOff>40341</xdr:rowOff>
    </xdr:from>
    <xdr:to>
      <xdr:col>21</xdr:col>
      <xdr:colOff>17937</xdr:colOff>
      <xdr:row>11</xdr:row>
      <xdr:rowOff>40341</xdr:rowOff>
    </xdr:to>
    <xdr:cxnSp macro="">
      <xdr:nvCxnSpPr>
        <xdr:cNvPr id="340" name="Straight Connector 339">
          <a:extLst>
            <a:ext uri="{FF2B5EF4-FFF2-40B4-BE49-F238E27FC236}">
              <a16:creationId xmlns:a16="http://schemas.microsoft.com/office/drawing/2014/main" id="{791A9E2F-BD8F-4F48-95CC-B6D8D1409FBD}"/>
            </a:ext>
          </a:extLst>
        </xdr:cNvPr>
        <xdr:cNvCxnSpPr/>
      </xdr:nvCxnSpPr>
      <xdr:spPr>
        <a:xfrm flipH="1">
          <a:off x="12053050" y="1534459"/>
          <a:ext cx="23159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500529</xdr:colOff>
      <xdr:row>10</xdr:row>
      <xdr:rowOff>22411</xdr:rowOff>
    </xdr:from>
    <xdr:to>
      <xdr:col>20</xdr:col>
      <xdr:colOff>500529</xdr:colOff>
      <xdr:row>51</xdr:row>
      <xdr:rowOff>179294</xdr:rowOff>
    </xdr:to>
    <xdr:cxnSp macro="">
      <xdr:nvCxnSpPr>
        <xdr:cNvPr id="341" name="Straight Connector 340">
          <a:extLst>
            <a:ext uri="{FF2B5EF4-FFF2-40B4-BE49-F238E27FC236}">
              <a16:creationId xmlns:a16="http://schemas.microsoft.com/office/drawing/2014/main" id="{E26C4A94-DD9C-4474-ACFB-ED91D7247AFD}"/>
            </a:ext>
          </a:extLst>
        </xdr:cNvPr>
        <xdr:cNvCxnSpPr/>
      </xdr:nvCxnSpPr>
      <xdr:spPr>
        <a:xfrm flipV="1">
          <a:off x="12154647" y="1329764"/>
          <a:ext cx="0" cy="781423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405424</xdr:colOff>
      <xdr:row>50</xdr:row>
      <xdr:rowOff>166077</xdr:rowOff>
    </xdr:from>
    <xdr:to>
      <xdr:col>21</xdr:col>
      <xdr:colOff>9477</xdr:colOff>
      <xdr:row>50</xdr:row>
      <xdr:rowOff>166077</xdr:rowOff>
    </xdr:to>
    <xdr:cxnSp macro="">
      <xdr:nvCxnSpPr>
        <xdr:cNvPr id="353" name="Straight Connector 352">
          <a:extLst>
            <a:ext uri="{FF2B5EF4-FFF2-40B4-BE49-F238E27FC236}">
              <a16:creationId xmlns:a16="http://schemas.microsoft.com/office/drawing/2014/main" id="{192555BD-31CC-45B3-9B6E-026B3F3474DE}"/>
            </a:ext>
          </a:extLst>
        </xdr:cNvPr>
        <xdr:cNvCxnSpPr/>
      </xdr:nvCxnSpPr>
      <xdr:spPr>
        <a:xfrm flipH="1">
          <a:off x="12021039" y="8890000"/>
          <a:ext cx="21463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512885</xdr:colOff>
      <xdr:row>50</xdr:row>
      <xdr:rowOff>156308</xdr:rowOff>
    </xdr:from>
    <xdr:ext cx="381001" cy="233205"/>
    <xdr:sp macro="" textlink="">
      <xdr:nvSpPr>
        <xdr:cNvPr id="354" name="TextBox 353">
          <a:extLst>
            <a:ext uri="{FF2B5EF4-FFF2-40B4-BE49-F238E27FC236}">
              <a16:creationId xmlns:a16="http://schemas.microsoft.com/office/drawing/2014/main" id="{3D517B1E-224C-4BDF-9C3A-B5888F66B5A1}"/>
            </a:ext>
          </a:extLst>
        </xdr:cNvPr>
        <xdr:cNvSpPr txBox="1"/>
      </xdr:nvSpPr>
      <xdr:spPr>
        <a:xfrm>
          <a:off x="12128500" y="8880231"/>
          <a:ext cx="3810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230</a:t>
          </a:r>
        </a:p>
      </xdr:txBody>
    </xdr:sp>
    <xdr:clientData/>
  </xdr:oneCellAnchor>
  <xdr:oneCellAnchor>
    <xdr:from>
      <xdr:col>20</xdr:col>
      <xdr:colOff>517769</xdr:colOff>
      <xdr:row>45</xdr:row>
      <xdr:rowOff>131885</xdr:rowOff>
    </xdr:from>
    <xdr:ext cx="454270" cy="233205"/>
    <xdr:sp macro="" textlink="">
      <xdr:nvSpPr>
        <xdr:cNvPr id="355" name="TextBox 354">
          <a:extLst>
            <a:ext uri="{FF2B5EF4-FFF2-40B4-BE49-F238E27FC236}">
              <a16:creationId xmlns:a16="http://schemas.microsoft.com/office/drawing/2014/main" id="{35D7B7C7-C2EB-4695-BD7D-D0988EA47154}"/>
            </a:ext>
          </a:extLst>
        </xdr:cNvPr>
        <xdr:cNvSpPr txBox="1"/>
      </xdr:nvSpPr>
      <xdr:spPr>
        <a:xfrm>
          <a:off x="12133384" y="7927731"/>
          <a:ext cx="45427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1950</a:t>
          </a:r>
        </a:p>
      </xdr:txBody>
    </xdr:sp>
    <xdr:clientData/>
  </xdr:oneCellAnchor>
  <xdr:oneCellAnchor>
    <xdr:from>
      <xdr:col>20</xdr:col>
      <xdr:colOff>488461</xdr:colOff>
      <xdr:row>40</xdr:row>
      <xdr:rowOff>180731</xdr:rowOff>
    </xdr:from>
    <xdr:ext cx="454270" cy="233205"/>
    <xdr:sp macro="" textlink="">
      <xdr:nvSpPr>
        <xdr:cNvPr id="356" name="TextBox 355">
          <a:extLst>
            <a:ext uri="{FF2B5EF4-FFF2-40B4-BE49-F238E27FC236}">
              <a16:creationId xmlns:a16="http://schemas.microsoft.com/office/drawing/2014/main" id="{A768174D-2F73-477F-9335-EE71B0341986}"/>
            </a:ext>
          </a:extLst>
        </xdr:cNvPr>
        <xdr:cNvSpPr txBox="1"/>
      </xdr:nvSpPr>
      <xdr:spPr>
        <a:xfrm>
          <a:off x="12104076" y="7048500"/>
          <a:ext cx="45427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230</a:t>
          </a:r>
        </a:p>
      </xdr:txBody>
    </xdr:sp>
    <xdr:clientData/>
  </xdr:oneCellAnchor>
  <xdr:oneCellAnchor>
    <xdr:from>
      <xdr:col>20</xdr:col>
      <xdr:colOff>532423</xdr:colOff>
      <xdr:row>36</xdr:row>
      <xdr:rowOff>63500</xdr:rowOff>
    </xdr:from>
    <xdr:ext cx="454270" cy="233205"/>
    <xdr:sp macro="" textlink="">
      <xdr:nvSpPr>
        <xdr:cNvPr id="357" name="TextBox 356">
          <a:extLst>
            <a:ext uri="{FF2B5EF4-FFF2-40B4-BE49-F238E27FC236}">
              <a16:creationId xmlns:a16="http://schemas.microsoft.com/office/drawing/2014/main" id="{3BE2F706-13AB-4D0E-BD58-306F3F2D5B28}"/>
            </a:ext>
          </a:extLst>
        </xdr:cNvPr>
        <xdr:cNvSpPr txBox="1"/>
      </xdr:nvSpPr>
      <xdr:spPr>
        <a:xfrm>
          <a:off x="12148038" y="6188808"/>
          <a:ext cx="45427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1800</a:t>
          </a:r>
        </a:p>
      </xdr:txBody>
    </xdr:sp>
    <xdr:clientData/>
  </xdr:oneCellAnchor>
  <xdr:oneCellAnchor>
    <xdr:from>
      <xdr:col>20</xdr:col>
      <xdr:colOff>483577</xdr:colOff>
      <xdr:row>33</xdr:row>
      <xdr:rowOff>29307</xdr:rowOff>
    </xdr:from>
    <xdr:ext cx="454270" cy="233205"/>
    <xdr:sp macro="" textlink="">
      <xdr:nvSpPr>
        <xdr:cNvPr id="358" name="TextBox 357">
          <a:extLst>
            <a:ext uri="{FF2B5EF4-FFF2-40B4-BE49-F238E27FC236}">
              <a16:creationId xmlns:a16="http://schemas.microsoft.com/office/drawing/2014/main" id="{AE57D1E2-7FA8-48BB-8D79-ADB3147B6D52}"/>
            </a:ext>
          </a:extLst>
        </xdr:cNvPr>
        <xdr:cNvSpPr txBox="1"/>
      </xdr:nvSpPr>
      <xdr:spPr>
        <a:xfrm>
          <a:off x="12099192" y="5597769"/>
          <a:ext cx="45427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115</a:t>
          </a:r>
        </a:p>
      </xdr:txBody>
    </xdr:sp>
    <xdr:clientData/>
  </xdr:oneCellAnchor>
  <xdr:oneCellAnchor>
    <xdr:from>
      <xdr:col>20</xdr:col>
      <xdr:colOff>537308</xdr:colOff>
      <xdr:row>23</xdr:row>
      <xdr:rowOff>180730</xdr:rowOff>
    </xdr:from>
    <xdr:ext cx="454270" cy="233205"/>
    <xdr:sp macro="" textlink="">
      <xdr:nvSpPr>
        <xdr:cNvPr id="359" name="TextBox 358">
          <a:extLst>
            <a:ext uri="{FF2B5EF4-FFF2-40B4-BE49-F238E27FC236}">
              <a16:creationId xmlns:a16="http://schemas.microsoft.com/office/drawing/2014/main" id="{4961D0F0-465B-4B8E-9C85-3BC2DDC548E2}"/>
            </a:ext>
          </a:extLst>
        </xdr:cNvPr>
        <xdr:cNvSpPr txBox="1"/>
      </xdr:nvSpPr>
      <xdr:spPr>
        <a:xfrm>
          <a:off x="12152923" y="3893038"/>
          <a:ext cx="45427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4920</a:t>
          </a:r>
        </a:p>
      </xdr:txBody>
    </xdr:sp>
    <xdr:clientData/>
  </xdr:oneCellAnchor>
  <xdr:oneCellAnchor>
    <xdr:from>
      <xdr:col>20</xdr:col>
      <xdr:colOff>498231</xdr:colOff>
      <xdr:row>16</xdr:row>
      <xdr:rowOff>141653</xdr:rowOff>
    </xdr:from>
    <xdr:ext cx="454270" cy="233205"/>
    <xdr:sp macro="" textlink="">
      <xdr:nvSpPr>
        <xdr:cNvPr id="360" name="TextBox 359">
          <a:extLst>
            <a:ext uri="{FF2B5EF4-FFF2-40B4-BE49-F238E27FC236}">
              <a16:creationId xmlns:a16="http://schemas.microsoft.com/office/drawing/2014/main" id="{78CB8BE8-DB47-4E79-BD4B-7033A9957FC3}"/>
            </a:ext>
          </a:extLst>
        </xdr:cNvPr>
        <xdr:cNvSpPr txBox="1"/>
      </xdr:nvSpPr>
      <xdr:spPr>
        <a:xfrm>
          <a:off x="12113846" y="2554653"/>
          <a:ext cx="45427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115</a:t>
          </a:r>
        </a:p>
      </xdr:txBody>
    </xdr:sp>
    <xdr:clientData/>
  </xdr:oneCellAnchor>
  <xdr:oneCellAnchor>
    <xdr:from>
      <xdr:col>20</xdr:col>
      <xdr:colOff>512885</xdr:colOff>
      <xdr:row>13</xdr:row>
      <xdr:rowOff>9769</xdr:rowOff>
    </xdr:from>
    <xdr:ext cx="454270" cy="233205"/>
    <xdr:sp macro="" textlink="">
      <xdr:nvSpPr>
        <xdr:cNvPr id="361" name="TextBox 360">
          <a:extLst>
            <a:ext uri="{FF2B5EF4-FFF2-40B4-BE49-F238E27FC236}">
              <a16:creationId xmlns:a16="http://schemas.microsoft.com/office/drawing/2014/main" id="{DB49383A-D778-4F3E-A33A-C0C5F9873A05}"/>
            </a:ext>
          </a:extLst>
        </xdr:cNvPr>
        <xdr:cNvSpPr txBox="1"/>
      </xdr:nvSpPr>
      <xdr:spPr>
        <a:xfrm>
          <a:off x="12128500" y="1865923"/>
          <a:ext cx="45427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1500</a:t>
          </a:r>
        </a:p>
      </xdr:txBody>
    </xdr:sp>
    <xdr:clientData/>
  </xdr:oneCellAnchor>
  <xdr:oneCellAnchor>
    <xdr:from>
      <xdr:col>20</xdr:col>
      <xdr:colOff>503115</xdr:colOff>
      <xdr:row>10</xdr:row>
      <xdr:rowOff>14654</xdr:rowOff>
    </xdr:from>
    <xdr:ext cx="415193" cy="233205"/>
    <xdr:sp macro="" textlink="">
      <xdr:nvSpPr>
        <xdr:cNvPr id="362" name="TextBox 361">
          <a:extLst>
            <a:ext uri="{FF2B5EF4-FFF2-40B4-BE49-F238E27FC236}">
              <a16:creationId xmlns:a16="http://schemas.microsoft.com/office/drawing/2014/main" id="{ED9689EA-3052-4441-BA0B-F4B65CA945F5}"/>
            </a:ext>
          </a:extLst>
        </xdr:cNvPr>
        <xdr:cNvSpPr txBox="1"/>
      </xdr:nvSpPr>
      <xdr:spPr>
        <a:xfrm>
          <a:off x="12118730" y="1313962"/>
          <a:ext cx="415193"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900" b="1"/>
            <a:t>230</a:t>
          </a:r>
        </a:p>
      </xdr:txBody>
    </xdr:sp>
    <xdr:clientData/>
  </xdr:oneCellAnchor>
  <xdr:twoCellAnchor>
    <xdr:from>
      <xdr:col>21</xdr:col>
      <xdr:colOff>595923</xdr:colOff>
      <xdr:row>9</xdr:row>
      <xdr:rowOff>185615</xdr:rowOff>
    </xdr:from>
    <xdr:to>
      <xdr:col>21</xdr:col>
      <xdr:colOff>595923</xdr:colOff>
      <xdr:row>52</xdr:row>
      <xdr:rowOff>24423</xdr:rowOff>
    </xdr:to>
    <xdr:cxnSp macro="">
      <xdr:nvCxnSpPr>
        <xdr:cNvPr id="363" name="Straight Arrow Connector 362">
          <a:extLst>
            <a:ext uri="{FF2B5EF4-FFF2-40B4-BE49-F238E27FC236}">
              <a16:creationId xmlns:a16="http://schemas.microsoft.com/office/drawing/2014/main" id="{530510F5-6B65-4B1D-9C92-09C56FD7EE2D}"/>
            </a:ext>
          </a:extLst>
        </xdr:cNvPr>
        <xdr:cNvCxnSpPr/>
      </xdr:nvCxnSpPr>
      <xdr:spPr>
        <a:xfrm>
          <a:off x="12822115" y="1299307"/>
          <a:ext cx="0" cy="7820270"/>
        </a:xfrm>
        <a:prstGeom prst="straightConnector1">
          <a:avLst/>
        </a:prstGeom>
        <a:ln w="12700">
          <a:solidFill>
            <a:schemeClr val="tx1"/>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478693</xdr:colOff>
      <xdr:row>10</xdr:row>
      <xdr:rowOff>4885</xdr:rowOff>
    </xdr:from>
    <xdr:to>
      <xdr:col>22</xdr:col>
      <xdr:colOff>97698</xdr:colOff>
      <xdr:row>10</xdr:row>
      <xdr:rowOff>4885</xdr:rowOff>
    </xdr:to>
    <xdr:cxnSp macro="">
      <xdr:nvCxnSpPr>
        <xdr:cNvPr id="364" name="Straight Connector 363">
          <a:extLst>
            <a:ext uri="{FF2B5EF4-FFF2-40B4-BE49-F238E27FC236}">
              <a16:creationId xmlns:a16="http://schemas.microsoft.com/office/drawing/2014/main" id="{6D2F4F53-7DA7-405D-A096-A95834F328A4}"/>
            </a:ext>
          </a:extLst>
        </xdr:cNvPr>
        <xdr:cNvCxnSpPr/>
      </xdr:nvCxnSpPr>
      <xdr:spPr>
        <a:xfrm flipH="1">
          <a:off x="12704885" y="1304193"/>
          <a:ext cx="22958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488461</xdr:colOff>
      <xdr:row>52</xdr:row>
      <xdr:rowOff>19538</xdr:rowOff>
    </xdr:from>
    <xdr:to>
      <xdr:col>22</xdr:col>
      <xdr:colOff>107466</xdr:colOff>
      <xdr:row>52</xdr:row>
      <xdr:rowOff>19538</xdr:rowOff>
    </xdr:to>
    <xdr:cxnSp macro="">
      <xdr:nvCxnSpPr>
        <xdr:cNvPr id="366" name="Straight Connector 365">
          <a:extLst>
            <a:ext uri="{FF2B5EF4-FFF2-40B4-BE49-F238E27FC236}">
              <a16:creationId xmlns:a16="http://schemas.microsoft.com/office/drawing/2014/main" id="{A2BF1F38-A694-4293-A1E0-3A8600C7BD2C}"/>
            </a:ext>
          </a:extLst>
        </xdr:cNvPr>
        <xdr:cNvCxnSpPr/>
      </xdr:nvCxnSpPr>
      <xdr:spPr>
        <a:xfrm flipH="1">
          <a:off x="12714653" y="9114692"/>
          <a:ext cx="22958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33650</xdr:colOff>
      <xdr:row>32</xdr:row>
      <xdr:rowOff>31471</xdr:rowOff>
    </xdr:from>
    <xdr:ext cx="280205" cy="595923"/>
    <xdr:sp macro="" textlink="">
      <xdr:nvSpPr>
        <xdr:cNvPr id="367" name="TextBox 366">
          <a:extLst>
            <a:ext uri="{FF2B5EF4-FFF2-40B4-BE49-F238E27FC236}">
              <a16:creationId xmlns:a16="http://schemas.microsoft.com/office/drawing/2014/main" id="{0E24F47A-7C05-45A9-9DDE-1D79A75E2F59}"/>
            </a:ext>
          </a:extLst>
        </xdr:cNvPr>
        <xdr:cNvSpPr txBox="1"/>
      </xdr:nvSpPr>
      <xdr:spPr>
        <a:xfrm rot="16200000">
          <a:off x="12666505" y="5450759"/>
          <a:ext cx="59592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a:t>11090</a:t>
          </a:r>
        </a:p>
      </xdr:txBody>
    </xdr:sp>
    <xdr:clientData/>
  </xdr:oneCellAnchor>
  <xdr:twoCellAnchor>
    <xdr:from>
      <xdr:col>13</xdr:col>
      <xdr:colOff>589643</xdr:colOff>
      <xdr:row>52</xdr:row>
      <xdr:rowOff>172357</xdr:rowOff>
    </xdr:from>
    <xdr:to>
      <xdr:col>20</xdr:col>
      <xdr:colOff>127000</xdr:colOff>
      <xdr:row>52</xdr:row>
      <xdr:rowOff>178462</xdr:rowOff>
    </xdr:to>
    <xdr:cxnSp macro="">
      <xdr:nvCxnSpPr>
        <xdr:cNvPr id="7" name="Straight Arrow Connector 6">
          <a:extLst>
            <a:ext uri="{FF2B5EF4-FFF2-40B4-BE49-F238E27FC236}">
              <a16:creationId xmlns:a16="http://schemas.microsoft.com/office/drawing/2014/main" id="{D0A1DBE5-075C-4A1C-B662-EECF3519AEC6}"/>
            </a:ext>
          </a:extLst>
        </xdr:cNvPr>
        <xdr:cNvCxnSpPr/>
      </xdr:nvCxnSpPr>
      <xdr:spPr>
        <a:xfrm>
          <a:off x="7910286" y="9062357"/>
          <a:ext cx="3791857" cy="6105"/>
        </a:xfrm>
        <a:prstGeom prst="straightConnector1">
          <a:avLst/>
        </a:prstGeom>
        <a:ln w="12700">
          <a:solidFill>
            <a:schemeClr val="tx1"/>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16</xdr:col>
      <xdr:colOff>50784</xdr:colOff>
      <xdr:row>53</xdr:row>
      <xdr:rowOff>3645</xdr:rowOff>
    </xdr:from>
    <xdr:ext cx="595923" cy="280205"/>
    <xdr:sp macro="" textlink="">
      <xdr:nvSpPr>
        <xdr:cNvPr id="12" name="TextBox 11">
          <a:extLst>
            <a:ext uri="{FF2B5EF4-FFF2-40B4-BE49-F238E27FC236}">
              <a16:creationId xmlns:a16="http://schemas.microsoft.com/office/drawing/2014/main" id="{15FBAF88-F7B6-4FB3-BBCD-070019CE29B0}"/>
            </a:ext>
          </a:extLst>
        </xdr:cNvPr>
        <xdr:cNvSpPr txBox="1"/>
      </xdr:nvSpPr>
      <xdr:spPr>
        <a:xfrm>
          <a:off x="9194784" y="9075074"/>
          <a:ext cx="59592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200" b="1"/>
            <a:t>6990</a:t>
          </a:r>
        </a:p>
      </xdr:txBody>
    </xdr:sp>
    <xdr:clientData/>
  </xdr:oneCellAnchor>
  <xdr:twoCellAnchor>
    <xdr:from>
      <xdr:col>9</xdr:col>
      <xdr:colOff>162340</xdr:colOff>
      <xdr:row>13</xdr:row>
      <xdr:rowOff>183598</xdr:rowOff>
    </xdr:from>
    <xdr:to>
      <xdr:col>9</xdr:col>
      <xdr:colOff>162340</xdr:colOff>
      <xdr:row>15</xdr:row>
      <xdr:rowOff>31750</xdr:rowOff>
    </xdr:to>
    <xdr:cxnSp macro="">
      <xdr:nvCxnSpPr>
        <xdr:cNvPr id="13" name="Straight Connector 12">
          <a:extLst>
            <a:ext uri="{FF2B5EF4-FFF2-40B4-BE49-F238E27FC236}">
              <a16:creationId xmlns:a16="http://schemas.microsoft.com/office/drawing/2014/main" id="{A69E41F9-528C-4127-93BC-0C48A7C02F8C}"/>
            </a:ext>
          </a:extLst>
        </xdr:cNvPr>
        <xdr:cNvCxnSpPr/>
      </xdr:nvCxnSpPr>
      <xdr:spPr>
        <a:xfrm flipV="1">
          <a:off x="5235990" y="2025098"/>
          <a:ext cx="0" cy="21645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133350</xdr:colOff>
      <xdr:row>14</xdr:row>
      <xdr:rowOff>78685</xdr:rowOff>
    </xdr:from>
    <xdr:to>
      <xdr:col>9</xdr:col>
      <xdr:colOff>158750</xdr:colOff>
      <xdr:row>14</xdr:row>
      <xdr:rowOff>78685</xdr:rowOff>
    </xdr:to>
    <xdr:cxnSp macro="">
      <xdr:nvCxnSpPr>
        <xdr:cNvPr id="16" name="Straight Connector 15">
          <a:extLst>
            <a:ext uri="{FF2B5EF4-FFF2-40B4-BE49-F238E27FC236}">
              <a16:creationId xmlns:a16="http://schemas.microsoft.com/office/drawing/2014/main" id="{D0288A39-4712-428D-BA73-B4F0019A9A4E}"/>
            </a:ext>
          </a:extLst>
        </xdr:cNvPr>
        <xdr:cNvCxnSpPr/>
      </xdr:nvCxnSpPr>
      <xdr:spPr>
        <a:xfrm>
          <a:off x="3987800" y="2104335"/>
          <a:ext cx="12446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133350</xdr:colOff>
      <xdr:row>14</xdr:row>
      <xdr:rowOff>135835</xdr:rowOff>
    </xdr:from>
    <xdr:to>
      <xdr:col>9</xdr:col>
      <xdr:colOff>158750</xdr:colOff>
      <xdr:row>14</xdr:row>
      <xdr:rowOff>135835</xdr:rowOff>
    </xdr:to>
    <xdr:cxnSp macro="">
      <xdr:nvCxnSpPr>
        <xdr:cNvPr id="22" name="Straight Connector 21">
          <a:extLst>
            <a:ext uri="{FF2B5EF4-FFF2-40B4-BE49-F238E27FC236}">
              <a16:creationId xmlns:a16="http://schemas.microsoft.com/office/drawing/2014/main" id="{9FF6185C-E722-47F5-AAE5-B7BC3E8AF43A}"/>
            </a:ext>
          </a:extLst>
        </xdr:cNvPr>
        <xdr:cNvCxnSpPr/>
      </xdr:nvCxnSpPr>
      <xdr:spPr>
        <a:xfrm>
          <a:off x="3987800" y="2161485"/>
          <a:ext cx="12446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124240</xdr:colOff>
      <xdr:row>13</xdr:row>
      <xdr:rowOff>183598</xdr:rowOff>
    </xdr:from>
    <xdr:to>
      <xdr:col>7</xdr:col>
      <xdr:colOff>124240</xdr:colOff>
      <xdr:row>15</xdr:row>
      <xdr:rowOff>31750</xdr:rowOff>
    </xdr:to>
    <xdr:cxnSp macro="">
      <xdr:nvCxnSpPr>
        <xdr:cNvPr id="24" name="Straight Connector 23">
          <a:extLst>
            <a:ext uri="{FF2B5EF4-FFF2-40B4-BE49-F238E27FC236}">
              <a16:creationId xmlns:a16="http://schemas.microsoft.com/office/drawing/2014/main" id="{A62A0DED-0083-41A5-A147-9C50111A7B96}"/>
            </a:ext>
          </a:extLst>
        </xdr:cNvPr>
        <xdr:cNvCxnSpPr/>
      </xdr:nvCxnSpPr>
      <xdr:spPr>
        <a:xfrm flipV="1">
          <a:off x="3978690" y="2025098"/>
          <a:ext cx="0" cy="21645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xdr:colOff>
      <xdr:row>31</xdr:row>
      <xdr:rowOff>69850</xdr:rowOff>
    </xdr:from>
    <xdr:to>
      <xdr:col>7</xdr:col>
      <xdr:colOff>57150</xdr:colOff>
      <xdr:row>34</xdr:row>
      <xdr:rowOff>19050</xdr:rowOff>
    </xdr:to>
    <xdr:cxnSp macro="">
      <xdr:nvCxnSpPr>
        <xdr:cNvPr id="28" name="Straight Connector 27">
          <a:extLst>
            <a:ext uri="{FF2B5EF4-FFF2-40B4-BE49-F238E27FC236}">
              <a16:creationId xmlns:a16="http://schemas.microsoft.com/office/drawing/2014/main" id="{E0C6B06D-0514-4245-8F2C-EFEC48957E79}"/>
            </a:ext>
          </a:extLst>
        </xdr:cNvPr>
        <xdr:cNvCxnSpPr/>
      </xdr:nvCxnSpPr>
      <xdr:spPr>
        <a:xfrm flipV="1">
          <a:off x="3911600" y="5226050"/>
          <a:ext cx="0" cy="5016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471511</xdr:colOff>
      <xdr:row>31</xdr:row>
      <xdr:rowOff>127009</xdr:rowOff>
    </xdr:from>
    <xdr:to>
      <xdr:col>7</xdr:col>
      <xdr:colOff>497620</xdr:colOff>
      <xdr:row>36</xdr:row>
      <xdr:rowOff>45655</xdr:rowOff>
    </xdr:to>
    <xdr:sp macro="" textlink="">
      <xdr:nvSpPr>
        <xdr:cNvPr id="30" name="Arc 29">
          <a:extLst>
            <a:ext uri="{FF2B5EF4-FFF2-40B4-BE49-F238E27FC236}">
              <a16:creationId xmlns:a16="http://schemas.microsoft.com/office/drawing/2014/main" id="{E4D21EA0-6F22-4FEB-8AA1-A4DE0DEE7AD1}"/>
            </a:ext>
          </a:extLst>
        </xdr:cNvPr>
        <xdr:cNvSpPr/>
      </xdr:nvSpPr>
      <xdr:spPr>
        <a:xfrm rot="9108277" flipH="1" flipV="1">
          <a:off x="3106761" y="5283209"/>
          <a:ext cx="1245309" cy="839396"/>
        </a:xfrm>
        <a:prstGeom prst="arc">
          <a:avLst>
            <a:gd name="adj1" fmla="val 19175163"/>
            <a:gd name="adj2" fmla="val 1161341"/>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7</xdr:col>
      <xdr:colOff>444500</xdr:colOff>
      <xdr:row>33</xdr:row>
      <xdr:rowOff>82550</xdr:rowOff>
    </xdr:from>
    <xdr:to>
      <xdr:col>7</xdr:col>
      <xdr:colOff>444500</xdr:colOff>
      <xdr:row>33</xdr:row>
      <xdr:rowOff>177800</xdr:rowOff>
    </xdr:to>
    <xdr:cxnSp macro="">
      <xdr:nvCxnSpPr>
        <xdr:cNvPr id="47" name="Straight Connector 46">
          <a:extLst>
            <a:ext uri="{FF2B5EF4-FFF2-40B4-BE49-F238E27FC236}">
              <a16:creationId xmlns:a16="http://schemas.microsoft.com/office/drawing/2014/main" id="{E17F3CD7-CAB7-4DAB-A243-E66E2478982B}"/>
            </a:ext>
          </a:extLst>
        </xdr:cNvPr>
        <xdr:cNvCxnSpPr/>
      </xdr:nvCxnSpPr>
      <xdr:spPr>
        <a:xfrm flipV="1">
          <a:off x="4298950" y="5607050"/>
          <a:ext cx="0" cy="952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565150</xdr:colOff>
      <xdr:row>33</xdr:row>
      <xdr:rowOff>90703</xdr:rowOff>
    </xdr:from>
    <xdr:to>
      <xdr:col>7</xdr:col>
      <xdr:colOff>63500</xdr:colOff>
      <xdr:row>33</xdr:row>
      <xdr:rowOff>90703</xdr:rowOff>
    </xdr:to>
    <xdr:cxnSp macro="">
      <xdr:nvCxnSpPr>
        <xdr:cNvPr id="50" name="Straight Connector 49">
          <a:extLst>
            <a:ext uri="{FF2B5EF4-FFF2-40B4-BE49-F238E27FC236}">
              <a16:creationId xmlns:a16="http://schemas.microsoft.com/office/drawing/2014/main" id="{3DE0E14C-16FA-40FA-98C0-FD2D6BA9FE4A}"/>
            </a:ext>
          </a:extLst>
        </xdr:cNvPr>
        <xdr:cNvCxnSpPr/>
      </xdr:nvCxnSpPr>
      <xdr:spPr>
        <a:xfrm>
          <a:off x="2590800" y="5615203"/>
          <a:ext cx="13271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469900</xdr:colOff>
      <xdr:row>34</xdr:row>
      <xdr:rowOff>6350</xdr:rowOff>
    </xdr:from>
    <xdr:to>
      <xdr:col>7</xdr:col>
      <xdr:colOff>63500</xdr:colOff>
      <xdr:row>34</xdr:row>
      <xdr:rowOff>6350</xdr:rowOff>
    </xdr:to>
    <xdr:cxnSp macro="">
      <xdr:nvCxnSpPr>
        <xdr:cNvPr id="56" name="Straight Connector 55">
          <a:extLst>
            <a:ext uri="{FF2B5EF4-FFF2-40B4-BE49-F238E27FC236}">
              <a16:creationId xmlns:a16="http://schemas.microsoft.com/office/drawing/2014/main" id="{CD0A1202-C0E7-46FA-8D39-286F4150ADD1}"/>
            </a:ext>
          </a:extLst>
        </xdr:cNvPr>
        <xdr:cNvCxnSpPr/>
      </xdr:nvCxnSpPr>
      <xdr:spPr>
        <a:xfrm>
          <a:off x="2495550" y="5715000"/>
          <a:ext cx="1422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361950</xdr:colOff>
      <xdr:row>12</xdr:row>
      <xdr:rowOff>88900</xdr:rowOff>
    </xdr:from>
    <xdr:ext cx="535609" cy="187741"/>
    <xdr:sp macro="" textlink="">
      <xdr:nvSpPr>
        <xdr:cNvPr id="65" name="TextBox 64">
          <a:extLst>
            <a:ext uri="{FF2B5EF4-FFF2-40B4-BE49-F238E27FC236}">
              <a16:creationId xmlns:a16="http://schemas.microsoft.com/office/drawing/2014/main" id="{F6FCC0B8-2C1E-4BB4-AA52-0EDE6D77D782}"/>
            </a:ext>
          </a:extLst>
        </xdr:cNvPr>
        <xdr:cNvSpPr txBox="1"/>
      </xdr:nvSpPr>
      <xdr:spPr>
        <a:xfrm>
          <a:off x="4216400" y="1746250"/>
          <a:ext cx="535609" cy="187741"/>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W</a:t>
          </a:r>
        </a:p>
      </xdr:txBody>
    </xdr:sp>
    <xdr:clientData/>
  </xdr:oneCellAnchor>
  <xdr:oneCellAnchor>
    <xdr:from>
      <xdr:col>7</xdr:col>
      <xdr:colOff>196850</xdr:colOff>
      <xdr:row>33</xdr:row>
      <xdr:rowOff>0</xdr:rowOff>
    </xdr:from>
    <xdr:ext cx="139699" cy="368300"/>
    <xdr:sp macro="" textlink="">
      <xdr:nvSpPr>
        <xdr:cNvPr id="66" name="TextBox 65">
          <a:extLst>
            <a:ext uri="{FF2B5EF4-FFF2-40B4-BE49-F238E27FC236}">
              <a16:creationId xmlns:a16="http://schemas.microsoft.com/office/drawing/2014/main" id="{C523C507-2FB3-4F2F-B9F9-E652C4E74FC2}"/>
            </a:ext>
          </a:extLst>
        </xdr:cNvPr>
        <xdr:cNvSpPr txBox="1"/>
      </xdr:nvSpPr>
      <xdr:spPr>
        <a:xfrm>
          <a:off x="4051300" y="5524500"/>
          <a:ext cx="139699" cy="368300"/>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D</a:t>
          </a:r>
        </a:p>
      </xdr:txBody>
    </xdr:sp>
    <xdr:clientData/>
  </xdr:oneCellAnchor>
  <xdr:oneCellAnchor>
    <xdr:from>
      <xdr:col>13</xdr:col>
      <xdr:colOff>184150</xdr:colOff>
      <xdr:row>32</xdr:row>
      <xdr:rowOff>171450</xdr:rowOff>
    </xdr:from>
    <xdr:ext cx="69850" cy="368300"/>
    <xdr:sp macro="" textlink="">
      <xdr:nvSpPr>
        <xdr:cNvPr id="75" name="TextBox 74">
          <a:extLst>
            <a:ext uri="{FF2B5EF4-FFF2-40B4-BE49-F238E27FC236}">
              <a16:creationId xmlns:a16="http://schemas.microsoft.com/office/drawing/2014/main" id="{4CE5C8DF-0AFA-43F3-B800-A9E450C6D4FA}"/>
            </a:ext>
          </a:extLst>
        </xdr:cNvPr>
        <xdr:cNvSpPr txBox="1"/>
      </xdr:nvSpPr>
      <xdr:spPr>
        <a:xfrm>
          <a:off x="7518400" y="5511800"/>
          <a:ext cx="69850" cy="368300"/>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D</a:t>
          </a:r>
        </a:p>
      </xdr:txBody>
    </xdr:sp>
    <xdr:clientData/>
  </xdr:oneCellAnchor>
  <xdr:oneCellAnchor>
    <xdr:from>
      <xdr:col>14</xdr:col>
      <xdr:colOff>419100</xdr:colOff>
      <xdr:row>33</xdr:row>
      <xdr:rowOff>0</xdr:rowOff>
    </xdr:from>
    <xdr:ext cx="114300" cy="330200"/>
    <xdr:sp macro="" textlink="">
      <xdr:nvSpPr>
        <xdr:cNvPr id="80" name="TextBox 79">
          <a:extLst>
            <a:ext uri="{FF2B5EF4-FFF2-40B4-BE49-F238E27FC236}">
              <a16:creationId xmlns:a16="http://schemas.microsoft.com/office/drawing/2014/main" id="{5A0C306B-53AA-4420-80B6-F9D59633F532}"/>
            </a:ext>
          </a:extLst>
        </xdr:cNvPr>
        <xdr:cNvSpPr txBox="1"/>
      </xdr:nvSpPr>
      <xdr:spPr>
        <a:xfrm>
          <a:off x="8362950" y="5524500"/>
          <a:ext cx="114300" cy="330200"/>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D</a:t>
          </a:r>
        </a:p>
      </xdr:txBody>
    </xdr:sp>
    <xdr:clientData/>
  </xdr:oneCellAnchor>
  <xdr:oneCellAnchor>
    <xdr:from>
      <xdr:col>8</xdr:col>
      <xdr:colOff>190500</xdr:colOff>
      <xdr:row>39</xdr:row>
      <xdr:rowOff>171450</xdr:rowOff>
    </xdr:from>
    <xdr:ext cx="114300" cy="387350"/>
    <xdr:sp macro="" textlink="">
      <xdr:nvSpPr>
        <xdr:cNvPr id="81" name="TextBox 80">
          <a:extLst>
            <a:ext uri="{FF2B5EF4-FFF2-40B4-BE49-F238E27FC236}">
              <a16:creationId xmlns:a16="http://schemas.microsoft.com/office/drawing/2014/main" id="{60441554-F638-4714-8785-0695B6F625EC}"/>
            </a:ext>
          </a:extLst>
        </xdr:cNvPr>
        <xdr:cNvSpPr txBox="1"/>
      </xdr:nvSpPr>
      <xdr:spPr>
        <a:xfrm rot="10800000">
          <a:off x="4654550" y="6800850"/>
          <a:ext cx="114300" cy="387350"/>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D</a:t>
          </a:r>
        </a:p>
      </xdr:txBody>
    </xdr:sp>
    <xdr:clientData/>
  </xdr:oneCellAnchor>
  <xdr:oneCellAnchor>
    <xdr:from>
      <xdr:col>12</xdr:col>
      <xdr:colOff>466725</xdr:colOff>
      <xdr:row>49</xdr:row>
      <xdr:rowOff>41274</xdr:rowOff>
    </xdr:from>
    <xdr:ext cx="339725" cy="193675"/>
    <xdr:sp macro="" textlink="">
      <xdr:nvSpPr>
        <xdr:cNvPr id="83" name="TextBox 82">
          <a:extLst>
            <a:ext uri="{FF2B5EF4-FFF2-40B4-BE49-F238E27FC236}">
              <a16:creationId xmlns:a16="http://schemas.microsoft.com/office/drawing/2014/main" id="{F1C480C8-EC10-4CF9-B1F7-222254689DA3}"/>
            </a:ext>
          </a:extLst>
        </xdr:cNvPr>
        <xdr:cNvSpPr txBox="1"/>
      </xdr:nvSpPr>
      <xdr:spPr>
        <a:xfrm rot="16200000">
          <a:off x="7264400" y="8439149"/>
          <a:ext cx="193675" cy="339725"/>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D</a:t>
          </a:r>
        </a:p>
      </xdr:txBody>
    </xdr:sp>
    <xdr:clientData/>
  </xdr:oneCellAnchor>
  <xdr:oneCellAnchor>
    <xdr:from>
      <xdr:col>16</xdr:col>
      <xdr:colOff>234950</xdr:colOff>
      <xdr:row>39</xdr:row>
      <xdr:rowOff>95250</xdr:rowOff>
    </xdr:from>
    <xdr:ext cx="450850" cy="158750"/>
    <xdr:sp macro="" textlink="">
      <xdr:nvSpPr>
        <xdr:cNvPr id="96" name="TextBox 95">
          <a:extLst>
            <a:ext uri="{FF2B5EF4-FFF2-40B4-BE49-F238E27FC236}">
              <a16:creationId xmlns:a16="http://schemas.microsoft.com/office/drawing/2014/main" id="{A3957AEC-42F0-443F-9AFF-9C05277FC25D}"/>
            </a:ext>
          </a:extLst>
        </xdr:cNvPr>
        <xdr:cNvSpPr txBox="1"/>
      </xdr:nvSpPr>
      <xdr:spPr>
        <a:xfrm rot="5400000">
          <a:off x="9544050" y="6578600"/>
          <a:ext cx="158750" cy="450850"/>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D</a:t>
          </a:r>
        </a:p>
      </xdr:txBody>
    </xdr:sp>
    <xdr:clientData/>
  </xdr:oneCellAnchor>
  <xdr:twoCellAnchor>
    <xdr:from>
      <xdr:col>6</xdr:col>
      <xdr:colOff>7579</xdr:colOff>
      <xdr:row>14</xdr:row>
      <xdr:rowOff>69850</xdr:rowOff>
    </xdr:from>
    <xdr:to>
      <xdr:col>6</xdr:col>
      <xdr:colOff>335321</xdr:colOff>
      <xdr:row>14</xdr:row>
      <xdr:rowOff>69850</xdr:rowOff>
    </xdr:to>
    <xdr:cxnSp macro="">
      <xdr:nvCxnSpPr>
        <xdr:cNvPr id="18" name="Straight Connector 17">
          <a:extLst>
            <a:ext uri="{FF2B5EF4-FFF2-40B4-BE49-F238E27FC236}">
              <a16:creationId xmlns:a16="http://schemas.microsoft.com/office/drawing/2014/main" id="{84B494F6-E1EF-4DE2-B7E0-476E59B1D39F}"/>
            </a:ext>
          </a:extLst>
        </xdr:cNvPr>
        <xdr:cNvCxnSpPr/>
      </xdr:nvCxnSpPr>
      <xdr:spPr>
        <a:xfrm>
          <a:off x="3252429" y="2095500"/>
          <a:ext cx="32774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7579</xdr:colOff>
      <xdr:row>14</xdr:row>
      <xdr:rowOff>127000</xdr:rowOff>
    </xdr:from>
    <xdr:to>
      <xdr:col>6</xdr:col>
      <xdr:colOff>335321</xdr:colOff>
      <xdr:row>14</xdr:row>
      <xdr:rowOff>127000</xdr:rowOff>
    </xdr:to>
    <xdr:cxnSp macro="">
      <xdr:nvCxnSpPr>
        <xdr:cNvPr id="19" name="Straight Connector 18">
          <a:extLst>
            <a:ext uri="{FF2B5EF4-FFF2-40B4-BE49-F238E27FC236}">
              <a16:creationId xmlns:a16="http://schemas.microsoft.com/office/drawing/2014/main" id="{33A1F6DD-3B12-4A70-A2D3-1962B2203066}"/>
            </a:ext>
          </a:extLst>
        </xdr:cNvPr>
        <xdr:cNvCxnSpPr/>
      </xdr:nvCxnSpPr>
      <xdr:spPr>
        <a:xfrm>
          <a:off x="3252429" y="2152650"/>
          <a:ext cx="32774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45679</xdr:colOff>
      <xdr:row>14</xdr:row>
      <xdr:rowOff>63500</xdr:rowOff>
    </xdr:from>
    <xdr:to>
      <xdr:col>5</xdr:col>
      <xdr:colOff>373421</xdr:colOff>
      <xdr:row>14</xdr:row>
      <xdr:rowOff>63500</xdr:rowOff>
    </xdr:to>
    <xdr:cxnSp macro="">
      <xdr:nvCxnSpPr>
        <xdr:cNvPr id="21" name="Straight Connector 20">
          <a:extLst>
            <a:ext uri="{FF2B5EF4-FFF2-40B4-BE49-F238E27FC236}">
              <a16:creationId xmlns:a16="http://schemas.microsoft.com/office/drawing/2014/main" id="{4C5C4A5C-A02C-44B8-8C6C-37110AED5737}"/>
            </a:ext>
          </a:extLst>
        </xdr:cNvPr>
        <xdr:cNvCxnSpPr/>
      </xdr:nvCxnSpPr>
      <xdr:spPr>
        <a:xfrm>
          <a:off x="2680929" y="2089150"/>
          <a:ext cx="32774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45679</xdr:colOff>
      <xdr:row>14</xdr:row>
      <xdr:rowOff>120650</xdr:rowOff>
    </xdr:from>
    <xdr:to>
      <xdr:col>5</xdr:col>
      <xdr:colOff>373421</xdr:colOff>
      <xdr:row>14</xdr:row>
      <xdr:rowOff>120650</xdr:rowOff>
    </xdr:to>
    <xdr:cxnSp macro="">
      <xdr:nvCxnSpPr>
        <xdr:cNvPr id="23" name="Straight Connector 22">
          <a:extLst>
            <a:ext uri="{FF2B5EF4-FFF2-40B4-BE49-F238E27FC236}">
              <a16:creationId xmlns:a16="http://schemas.microsoft.com/office/drawing/2014/main" id="{596B03B5-AC6E-4434-8A29-514F74714DC1}"/>
            </a:ext>
          </a:extLst>
        </xdr:cNvPr>
        <xdr:cNvCxnSpPr/>
      </xdr:nvCxnSpPr>
      <xdr:spPr>
        <a:xfrm>
          <a:off x="2680929" y="2146300"/>
          <a:ext cx="32774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342900</xdr:colOff>
      <xdr:row>13</xdr:row>
      <xdr:rowOff>177800</xdr:rowOff>
    </xdr:from>
    <xdr:to>
      <xdr:col>6</xdr:col>
      <xdr:colOff>342900</xdr:colOff>
      <xdr:row>15</xdr:row>
      <xdr:rowOff>25952</xdr:rowOff>
    </xdr:to>
    <xdr:cxnSp macro="">
      <xdr:nvCxnSpPr>
        <xdr:cNvPr id="25" name="Straight Connector 24">
          <a:extLst>
            <a:ext uri="{FF2B5EF4-FFF2-40B4-BE49-F238E27FC236}">
              <a16:creationId xmlns:a16="http://schemas.microsoft.com/office/drawing/2014/main" id="{828DAFFA-744C-4475-AD19-C2DE6F114436}"/>
            </a:ext>
          </a:extLst>
        </xdr:cNvPr>
        <xdr:cNvCxnSpPr/>
      </xdr:nvCxnSpPr>
      <xdr:spPr>
        <a:xfrm flipV="1">
          <a:off x="3587750" y="2019300"/>
          <a:ext cx="0" cy="21645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177800</xdr:rowOff>
    </xdr:from>
    <xdr:to>
      <xdr:col>6</xdr:col>
      <xdr:colOff>0</xdr:colOff>
      <xdr:row>15</xdr:row>
      <xdr:rowOff>25952</xdr:rowOff>
    </xdr:to>
    <xdr:cxnSp macro="">
      <xdr:nvCxnSpPr>
        <xdr:cNvPr id="26" name="Straight Connector 25">
          <a:extLst>
            <a:ext uri="{FF2B5EF4-FFF2-40B4-BE49-F238E27FC236}">
              <a16:creationId xmlns:a16="http://schemas.microsoft.com/office/drawing/2014/main" id="{CF53CE20-E9DB-47BA-AF2D-5B60A9484E15}"/>
            </a:ext>
          </a:extLst>
        </xdr:cNvPr>
        <xdr:cNvCxnSpPr/>
      </xdr:nvCxnSpPr>
      <xdr:spPr>
        <a:xfrm flipV="1">
          <a:off x="3244850" y="2019300"/>
          <a:ext cx="0" cy="21645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361950</xdr:colOff>
      <xdr:row>13</xdr:row>
      <xdr:rowOff>177800</xdr:rowOff>
    </xdr:from>
    <xdr:to>
      <xdr:col>5</xdr:col>
      <xdr:colOff>361950</xdr:colOff>
      <xdr:row>15</xdr:row>
      <xdr:rowOff>25952</xdr:rowOff>
    </xdr:to>
    <xdr:cxnSp macro="">
      <xdr:nvCxnSpPr>
        <xdr:cNvPr id="39" name="Straight Connector 38">
          <a:extLst>
            <a:ext uri="{FF2B5EF4-FFF2-40B4-BE49-F238E27FC236}">
              <a16:creationId xmlns:a16="http://schemas.microsoft.com/office/drawing/2014/main" id="{F1BFB51C-329A-444E-BA72-D130593ECC08}"/>
            </a:ext>
          </a:extLst>
        </xdr:cNvPr>
        <xdr:cNvCxnSpPr/>
      </xdr:nvCxnSpPr>
      <xdr:spPr>
        <a:xfrm flipV="1">
          <a:off x="2997200" y="2019300"/>
          <a:ext cx="0" cy="21645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xdr:colOff>
      <xdr:row>13</xdr:row>
      <xdr:rowOff>177800</xdr:rowOff>
    </xdr:from>
    <xdr:to>
      <xdr:col>5</xdr:col>
      <xdr:colOff>50800</xdr:colOff>
      <xdr:row>15</xdr:row>
      <xdr:rowOff>25952</xdr:rowOff>
    </xdr:to>
    <xdr:cxnSp macro="">
      <xdr:nvCxnSpPr>
        <xdr:cNvPr id="43" name="Straight Connector 42">
          <a:extLst>
            <a:ext uri="{FF2B5EF4-FFF2-40B4-BE49-F238E27FC236}">
              <a16:creationId xmlns:a16="http://schemas.microsoft.com/office/drawing/2014/main" id="{26CAA2DA-E950-4C8B-A6CE-F3C005651129}"/>
            </a:ext>
          </a:extLst>
        </xdr:cNvPr>
        <xdr:cNvCxnSpPr/>
      </xdr:nvCxnSpPr>
      <xdr:spPr>
        <a:xfrm flipV="1">
          <a:off x="2686050" y="2019300"/>
          <a:ext cx="0" cy="21645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546100</xdr:colOff>
      <xdr:row>12</xdr:row>
      <xdr:rowOff>120650</xdr:rowOff>
    </xdr:from>
    <xdr:ext cx="535609" cy="187741"/>
    <xdr:sp macro="" textlink="">
      <xdr:nvSpPr>
        <xdr:cNvPr id="44" name="TextBox 43">
          <a:extLst>
            <a:ext uri="{FF2B5EF4-FFF2-40B4-BE49-F238E27FC236}">
              <a16:creationId xmlns:a16="http://schemas.microsoft.com/office/drawing/2014/main" id="{59C5780C-426A-4713-9BD0-EBB25BCC16BC}"/>
            </a:ext>
          </a:extLst>
        </xdr:cNvPr>
        <xdr:cNvSpPr txBox="1"/>
      </xdr:nvSpPr>
      <xdr:spPr>
        <a:xfrm>
          <a:off x="3181350" y="1778000"/>
          <a:ext cx="535609" cy="187741"/>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V</a:t>
          </a:r>
        </a:p>
      </xdr:txBody>
    </xdr:sp>
    <xdr:clientData/>
  </xdr:oneCellAnchor>
  <xdr:oneCellAnchor>
    <xdr:from>
      <xdr:col>4</xdr:col>
      <xdr:colOff>571500</xdr:colOff>
      <xdr:row>12</xdr:row>
      <xdr:rowOff>107950</xdr:rowOff>
    </xdr:from>
    <xdr:ext cx="535609" cy="187741"/>
    <xdr:sp macro="" textlink="">
      <xdr:nvSpPr>
        <xdr:cNvPr id="49" name="TextBox 48">
          <a:extLst>
            <a:ext uri="{FF2B5EF4-FFF2-40B4-BE49-F238E27FC236}">
              <a16:creationId xmlns:a16="http://schemas.microsoft.com/office/drawing/2014/main" id="{3D0FAF50-EF41-40F9-B865-A00CC9F5E234}"/>
            </a:ext>
          </a:extLst>
        </xdr:cNvPr>
        <xdr:cNvSpPr txBox="1"/>
      </xdr:nvSpPr>
      <xdr:spPr>
        <a:xfrm>
          <a:off x="2597150" y="1765300"/>
          <a:ext cx="535609" cy="187741"/>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V</a:t>
          </a:r>
        </a:p>
      </xdr:txBody>
    </xdr:sp>
    <xdr:clientData/>
  </xdr:oneCellAnchor>
  <xdr:oneCellAnchor>
    <xdr:from>
      <xdr:col>4</xdr:col>
      <xdr:colOff>95250</xdr:colOff>
      <xdr:row>20</xdr:row>
      <xdr:rowOff>146051</xdr:rowOff>
    </xdr:from>
    <xdr:ext cx="368300" cy="469902"/>
    <xdr:sp macro="" textlink="">
      <xdr:nvSpPr>
        <xdr:cNvPr id="52" name="TextBox 51">
          <a:extLst>
            <a:ext uri="{FF2B5EF4-FFF2-40B4-BE49-F238E27FC236}">
              <a16:creationId xmlns:a16="http://schemas.microsoft.com/office/drawing/2014/main" id="{C38243D3-B47F-4096-AD5D-60ECA077E939}"/>
            </a:ext>
          </a:extLst>
        </xdr:cNvPr>
        <xdr:cNvSpPr txBox="1"/>
      </xdr:nvSpPr>
      <xdr:spPr>
        <a:xfrm rot="5400000">
          <a:off x="2070099" y="3327402"/>
          <a:ext cx="469902" cy="368300"/>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D 1</a:t>
          </a:r>
        </a:p>
      </xdr:txBody>
    </xdr:sp>
    <xdr:clientData/>
  </xdr:oneCellAnchor>
  <xdr:oneCellAnchor>
    <xdr:from>
      <xdr:col>4</xdr:col>
      <xdr:colOff>63500</xdr:colOff>
      <xdr:row>24</xdr:row>
      <xdr:rowOff>82550</xdr:rowOff>
    </xdr:from>
    <xdr:ext cx="368300" cy="469902"/>
    <xdr:sp macro="" textlink="">
      <xdr:nvSpPr>
        <xdr:cNvPr id="53" name="TextBox 52">
          <a:extLst>
            <a:ext uri="{FF2B5EF4-FFF2-40B4-BE49-F238E27FC236}">
              <a16:creationId xmlns:a16="http://schemas.microsoft.com/office/drawing/2014/main" id="{D0166DE5-34C9-42B3-920B-454163109CAB}"/>
            </a:ext>
          </a:extLst>
        </xdr:cNvPr>
        <xdr:cNvSpPr txBox="1"/>
      </xdr:nvSpPr>
      <xdr:spPr>
        <a:xfrm rot="5400000">
          <a:off x="2038349" y="4000501"/>
          <a:ext cx="469902" cy="368300"/>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D 1</a:t>
          </a:r>
        </a:p>
      </xdr:txBody>
    </xdr:sp>
    <xdr:clientData/>
  </xdr:oneCellAnchor>
  <xdr:oneCellAnchor>
    <xdr:from>
      <xdr:col>14</xdr:col>
      <xdr:colOff>590550</xdr:colOff>
      <xdr:row>14</xdr:row>
      <xdr:rowOff>107950</xdr:rowOff>
    </xdr:from>
    <xdr:ext cx="368300" cy="469902"/>
    <xdr:sp macro="" textlink="">
      <xdr:nvSpPr>
        <xdr:cNvPr id="57" name="TextBox 56">
          <a:extLst>
            <a:ext uri="{FF2B5EF4-FFF2-40B4-BE49-F238E27FC236}">
              <a16:creationId xmlns:a16="http://schemas.microsoft.com/office/drawing/2014/main" id="{613D9CD9-545F-4DA7-B47B-44C655286AC9}"/>
            </a:ext>
          </a:extLst>
        </xdr:cNvPr>
        <xdr:cNvSpPr txBox="1"/>
      </xdr:nvSpPr>
      <xdr:spPr>
        <a:xfrm rot="5400000">
          <a:off x="8483599" y="2184401"/>
          <a:ext cx="469902" cy="3683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D 1</a:t>
          </a:r>
        </a:p>
      </xdr:txBody>
    </xdr:sp>
    <xdr:clientData/>
  </xdr:oneCellAnchor>
  <xdr:twoCellAnchor>
    <xdr:from>
      <xdr:col>4</xdr:col>
      <xdr:colOff>514350</xdr:colOff>
      <xdr:row>28</xdr:row>
      <xdr:rowOff>139700</xdr:rowOff>
    </xdr:from>
    <xdr:to>
      <xdr:col>4</xdr:col>
      <xdr:colOff>514350</xdr:colOff>
      <xdr:row>31</xdr:row>
      <xdr:rowOff>80010</xdr:rowOff>
    </xdr:to>
    <xdr:cxnSp macro="">
      <xdr:nvCxnSpPr>
        <xdr:cNvPr id="64" name="Straight Connector 63">
          <a:extLst>
            <a:ext uri="{FF2B5EF4-FFF2-40B4-BE49-F238E27FC236}">
              <a16:creationId xmlns:a16="http://schemas.microsoft.com/office/drawing/2014/main" id="{5C08152E-C5CF-48D1-9638-39ECCC2CC692}"/>
            </a:ext>
          </a:extLst>
        </xdr:cNvPr>
        <xdr:cNvCxnSpPr/>
      </xdr:nvCxnSpPr>
      <xdr:spPr>
        <a:xfrm flipV="1">
          <a:off x="2540000" y="4743450"/>
          <a:ext cx="0" cy="49276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539750</xdr:colOff>
      <xdr:row>28</xdr:row>
      <xdr:rowOff>146050</xdr:rowOff>
    </xdr:from>
    <xdr:to>
      <xdr:col>4</xdr:col>
      <xdr:colOff>539750</xdr:colOff>
      <xdr:row>31</xdr:row>
      <xdr:rowOff>86360</xdr:rowOff>
    </xdr:to>
    <xdr:cxnSp macro="">
      <xdr:nvCxnSpPr>
        <xdr:cNvPr id="101" name="Straight Connector 100">
          <a:extLst>
            <a:ext uri="{FF2B5EF4-FFF2-40B4-BE49-F238E27FC236}">
              <a16:creationId xmlns:a16="http://schemas.microsoft.com/office/drawing/2014/main" id="{167418FC-57BD-4845-B0C4-A9396BDCC52C}"/>
            </a:ext>
          </a:extLst>
        </xdr:cNvPr>
        <xdr:cNvCxnSpPr/>
      </xdr:nvCxnSpPr>
      <xdr:spPr>
        <a:xfrm flipV="1">
          <a:off x="2565400" y="4749800"/>
          <a:ext cx="0" cy="49276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470436</xdr:colOff>
      <xdr:row>28</xdr:row>
      <xdr:rowOff>135238</xdr:rowOff>
    </xdr:from>
    <xdr:to>
      <xdr:col>4</xdr:col>
      <xdr:colOff>575787</xdr:colOff>
      <xdr:row>28</xdr:row>
      <xdr:rowOff>135943</xdr:rowOff>
    </xdr:to>
    <xdr:cxnSp macro="">
      <xdr:nvCxnSpPr>
        <xdr:cNvPr id="119" name="Straight Connector 118">
          <a:extLst>
            <a:ext uri="{FF2B5EF4-FFF2-40B4-BE49-F238E27FC236}">
              <a16:creationId xmlns:a16="http://schemas.microsoft.com/office/drawing/2014/main" id="{72FFDAD2-50F9-4356-9299-3AA15CEFF268}"/>
            </a:ext>
          </a:extLst>
        </xdr:cNvPr>
        <xdr:cNvCxnSpPr/>
      </xdr:nvCxnSpPr>
      <xdr:spPr>
        <a:xfrm flipV="1">
          <a:off x="2495281" y="4741224"/>
          <a:ext cx="105351" cy="70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476160</xdr:colOff>
      <xdr:row>31</xdr:row>
      <xdr:rowOff>83723</xdr:rowOff>
    </xdr:from>
    <xdr:to>
      <xdr:col>4</xdr:col>
      <xdr:colOff>581511</xdr:colOff>
      <xdr:row>31</xdr:row>
      <xdr:rowOff>84428</xdr:rowOff>
    </xdr:to>
    <xdr:cxnSp macro="">
      <xdr:nvCxnSpPr>
        <xdr:cNvPr id="125" name="Straight Connector 124">
          <a:extLst>
            <a:ext uri="{FF2B5EF4-FFF2-40B4-BE49-F238E27FC236}">
              <a16:creationId xmlns:a16="http://schemas.microsoft.com/office/drawing/2014/main" id="{03D0ED8E-AFF0-4EDA-8CC3-29F94EA27EB5}"/>
            </a:ext>
          </a:extLst>
        </xdr:cNvPr>
        <xdr:cNvCxnSpPr/>
      </xdr:nvCxnSpPr>
      <xdr:spPr>
        <a:xfrm flipV="1">
          <a:off x="2501005" y="5242427"/>
          <a:ext cx="105351" cy="70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255730</xdr:colOff>
      <xdr:row>28</xdr:row>
      <xdr:rowOff>86523</xdr:rowOff>
    </xdr:from>
    <xdr:ext cx="187741" cy="535609"/>
    <xdr:sp macro="" textlink="">
      <xdr:nvSpPr>
        <xdr:cNvPr id="128" name="TextBox 127">
          <a:extLst>
            <a:ext uri="{FF2B5EF4-FFF2-40B4-BE49-F238E27FC236}">
              <a16:creationId xmlns:a16="http://schemas.microsoft.com/office/drawing/2014/main" id="{72E0D3E7-D24E-4377-8061-45E20D5A849D}"/>
            </a:ext>
          </a:extLst>
        </xdr:cNvPr>
        <xdr:cNvSpPr txBox="1"/>
      </xdr:nvSpPr>
      <xdr:spPr>
        <a:xfrm rot="5400000">
          <a:off x="2107338" y="4888423"/>
          <a:ext cx="535609" cy="187741"/>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V</a:t>
          </a:r>
        </a:p>
      </xdr:txBody>
    </xdr:sp>
    <xdr:clientData/>
  </xdr:oneCellAnchor>
  <xdr:twoCellAnchor>
    <xdr:from>
      <xdr:col>20</xdr:col>
      <xdr:colOff>92490</xdr:colOff>
      <xdr:row>35</xdr:row>
      <xdr:rowOff>42885</xdr:rowOff>
    </xdr:from>
    <xdr:to>
      <xdr:col>20</xdr:col>
      <xdr:colOff>92490</xdr:colOff>
      <xdr:row>39</xdr:row>
      <xdr:rowOff>40770</xdr:rowOff>
    </xdr:to>
    <xdr:cxnSp macro="">
      <xdr:nvCxnSpPr>
        <xdr:cNvPr id="137" name="Straight Connector 136">
          <a:extLst>
            <a:ext uri="{FF2B5EF4-FFF2-40B4-BE49-F238E27FC236}">
              <a16:creationId xmlns:a16="http://schemas.microsoft.com/office/drawing/2014/main" id="{5432A99A-5526-4857-A877-BF5928CFD0E7}"/>
            </a:ext>
          </a:extLst>
        </xdr:cNvPr>
        <xdr:cNvCxnSpPr/>
      </xdr:nvCxnSpPr>
      <xdr:spPr>
        <a:xfrm flipV="1">
          <a:off x="11693940" y="5935685"/>
          <a:ext cx="0" cy="73448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31750</xdr:colOff>
      <xdr:row>35</xdr:row>
      <xdr:rowOff>37130</xdr:rowOff>
    </xdr:from>
    <xdr:to>
      <xdr:col>20</xdr:col>
      <xdr:colOff>31750</xdr:colOff>
      <xdr:row>39</xdr:row>
      <xdr:rowOff>35204</xdr:rowOff>
    </xdr:to>
    <xdr:cxnSp macro="">
      <xdr:nvCxnSpPr>
        <xdr:cNvPr id="138" name="Straight Connector 137">
          <a:extLst>
            <a:ext uri="{FF2B5EF4-FFF2-40B4-BE49-F238E27FC236}">
              <a16:creationId xmlns:a16="http://schemas.microsoft.com/office/drawing/2014/main" id="{17EE02F6-B8A2-4347-9185-6FB1CFE4DD03}"/>
            </a:ext>
          </a:extLst>
        </xdr:cNvPr>
        <xdr:cNvCxnSpPr/>
      </xdr:nvCxnSpPr>
      <xdr:spPr>
        <a:xfrm flipV="1">
          <a:off x="11633200" y="5929930"/>
          <a:ext cx="0" cy="73467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584200</xdr:colOff>
      <xdr:row>35</xdr:row>
      <xdr:rowOff>44450</xdr:rowOff>
    </xdr:from>
    <xdr:to>
      <xdr:col>20</xdr:col>
      <xdr:colOff>159026</xdr:colOff>
      <xdr:row>35</xdr:row>
      <xdr:rowOff>44450</xdr:rowOff>
    </xdr:to>
    <xdr:cxnSp macro="">
      <xdr:nvCxnSpPr>
        <xdr:cNvPr id="140" name="Straight Connector 139">
          <a:extLst>
            <a:ext uri="{FF2B5EF4-FFF2-40B4-BE49-F238E27FC236}">
              <a16:creationId xmlns:a16="http://schemas.microsoft.com/office/drawing/2014/main" id="{6EAD9CE5-246B-44A6-87DA-667A79761E81}"/>
            </a:ext>
          </a:extLst>
        </xdr:cNvPr>
        <xdr:cNvCxnSpPr/>
      </xdr:nvCxnSpPr>
      <xdr:spPr>
        <a:xfrm>
          <a:off x="11576050" y="5937250"/>
          <a:ext cx="18442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584200</xdr:colOff>
      <xdr:row>39</xdr:row>
      <xdr:rowOff>38100</xdr:rowOff>
    </xdr:from>
    <xdr:to>
      <xdr:col>20</xdr:col>
      <xdr:colOff>159026</xdr:colOff>
      <xdr:row>39</xdr:row>
      <xdr:rowOff>38100</xdr:rowOff>
    </xdr:to>
    <xdr:cxnSp macro="">
      <xdr:nvCxnSpPr>
        <xdr:cNvPr id="141" name="Straight Connector 140">
          <a:extLst>
            <a:ext uri="{FF2B5EF4-FFF2-40B4-BE49-F238E27FC236}">
              <a16:creationId xmlns:a16="http://schemas.microsoft.com/office/drawing/2014/main" id="{3724B011-5BF2-4F12-8728-1CF57B2EF648}"/>
            </a:ext>
          </a:extLst>
        </xdr:cNvPr>
        <xdr:cNvCxnSpPr/>
      </xdr:nvCxnSpPr>
      <xdr:spPr>
        <a:xfrm>
          <a:off x="11576050" y="6667500"/>
          <a:ext cx="18442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340967</xdr:colOff>
      <xdr:row>34</xdr:row>
      <xdr:rowOff>82550</xdr:rowOff>
    </xdr:from>
    <xdr:to>
      <xdr:col>20</xdr:col>
      <xdr:colOff>340967</xdr:colOff>
      <xdr:row>39</xdr:row>
      <xdr:rowOff>171450</xdr:rowOff>
    </xdr:to>
    <xdr:cxnSp macro="">
      <xdr:nvCxnSpPr>
        <xdr:cNvPr id="150" name="Straight Connector 149">
          <a:extLst>
            <a:ext uri="{FF2B5EF4-FFF2-40B4-BE49-F238E27FC236}">
              <a16:creationId xmlns:a16="http://schemas.microsoft.com/office/drawing/2014/main" id="{C111BA9B-FBC7-4052-A86D-10E995C5BB85}"/>
            </a:ext>
          </a:extLst>
        </xdr:cNvPr>
        <xdr:cNvCxnSpPr/>
      </xdr:nvCxnSpPr>
      <xdr:spPr>
        <a:xfrm flipV="1">
          <a:off x="11942417" y="5791200"/>
          <a:ext cx="0" cy="100965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158750</xdr:colOff>
      <xdr:row>34</xdr:row>
      <xdr:rowOff>82550</xdr:rowOff>
    </xdr:from>
    <xdr:to>
      <xdr:col>20</xdr:col>
      <xdr:colOff>352011</xdr:colOff>
      <xdr:row>34</xdr:row>
      <xdr:rowOff>82550</xdr:rowOff>
    </xdr:to>
    <xdr:cxnSp macro="">
      <xdr:nvCxnSpPr>
        <xdr:cNvPr id="151" name="Straight Connector 150">
          <a:extLst>
            <a:ext uri="{FF2B5EF4-FFF2-40B4-BE49-F238E27FC236}">
              <a16:creationId xmlns:a16="http://schemas.microsoft.com/office/drawing/2014/main" id="{A5C273A7-3950-4010-BB14-E60EAE53C5B7}"/>
            </a:ext>
          </a:extLst>
        </xdr:cNvPr>
        <xdr:cNvCxnSpPr/>
      </xdr:nvCxnSpPr>
      <xdr:spPr>
        <a:xfrm flipH="1">
          <a:off x="11760200" y="5791200"/>
          <a:ext cx="193261"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139700</xdr:colOff>
      <xdr:row>39</xdr:row>
      <xdr:rowOff>165652</xdr:rowOff>
    </xdr:from>
    <xdr:to>
      <xdr:col>20</xdr:col>
      <xdr:colOff>332961</xdr:colOff>
      <xdr:row>39</xdr:row>
      <xdr:rowOff>165652</xdr:rowOff>
    </xdr:to>
    <xdr:cxnSp macro="">
      <xdr:nvCxnSpPr>
        <xdr:cNvPr id="152" name="Straight Connector 151">
          <a:extLst>
            <a:ext uri="{FF2B5EF4-FFF2-40B4-BE49-F238E27FC236}">
              <a16:creationId xmlns:a16="http://schemas.microsoft.com/office/drawing/2014/main" id="{67830DD6-F5F4-4D81-ABF7-C0CF2C33ADE6}"/>
            </a:ext>
          </a:extLst>
        </xdr:cNvPr>
        <xdr:cNvCxnSpPr/>
      </xdr:nvCxnSpPr>
      <xdr:spPr>
        <a:xfrm flipH="1">
          <a:off x="11741150" y="6795052"/>
          <a:ext cx="193261"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102151</xdr:colOff>
      <xdr:row>12</xdr:row>
      <xdr:rowOff>177249</xdr:rowOff>
    </xdr:from>
    <xdr:ext cx="245719" cy="386521"/>
    <xdr:sp macro="" textlink="">
      <xdr:nvSpPr>
        <xdr:cNvPr id="159" name="TextBox 158">
          <a:extLst>
            <a:ext uri="{FF2B5EF4-FFF2-40B4-BE49-F238E27FC236}">
              <a16:creationId xmlns:a16="http://schemas.microsoft.com/office/drawing/2014/main" id="{918BD7F3-FF85-4AEE-BBE1-9D8F943F298D}"/>
            </a:ext>
          </a:extLst>
        </xdr:cNvPr>
        <xdr:cNvSpPr txBox="1"/>
      </xdr:nvSpPr>
      <xdr:spPr>
        <a:xfrm rot="5400000">
          <a:off x="11023600" y="1905000"/>
          <a:ext cx="386521" cy="245719"/>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900" b="1"/>
            <a:t>W.C</a:t>
          </a:r>
        </a:p>
      </xdr:txBody>
    </xdr:sp>
    <xdr:clientData/>
  </xdr:oneCellAnchor>
  <xdr:twoCellAnchor>
    <xdr:from>
      <xdr:col>16</xdr:col>
      <xdr:colOff>604631</xdr:colOff>
      <xdr:row>10</xdr:row>
      <xdr:rowOff>82273</xdr:rowOff>
    </xdr:from>
    <xdr:to>
      <xdr:col>17</xdr:col>
      <xdr:colOff>520700</xdr:colOff>
      <xdr:row>10</xdr:row>
      <xdr:rowOff>82273</xdr:rowOff>
    </xdr:to>
    <xdr:cxnSp macro="">
      <xdr:nvCxnSpPr>
        <xdr:cNvPr id="161" name="Straight Connector 160">
          <a:extLst>
            <a:ext uri="{FF2B5EF4-FFF2-40B4-BE49-F238E27FC236}">
              <a16:creationId xmlns:a16="http://schemas.microsoft.com/office/drawing/2014/main" id="{ED6C8AAB-6E19-4370-A792-90E1827A34E6}"/>
            </a:ext>
          </a:extLst>
        </xdr:cNvPr>
        <xdr:cNvCxnSpPr/>
      </xdr:nvCxnSpPr>
      <xdr:spPr>
        <a:xfrm>
          <a:off x="9767681" y="1371323"/>
          <a:ext cx="52566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604631</xdr:colOff>
      <xdr:row>10</xdr:row>
      <xdr:rowOff>139423</xdr:rowOff>
    </xdr:from>
    <xdr:to>
      <xdr:col>17</xdr:col>
      <xdr:colOff>527050</xdr:colOff>
      <xdr:row>10</xdr:row>
      <xdr:rowOff>139423</xdr:rowOff>
    </xdr:to>
    <xdr:cxnSp macro="">
      <xdr:nvCxnSpPr>
        <xdr:cNvPr id="165" name="Straight Connector 164">
          <a:extLst>
            <a:ext uri="{FF2B5EF4-FFF2-40B4-BE49-F238E27FC236}">
              <a16:creationId xmlns:a16="http://schemas.microsoft.com/office/drawing/2014/main" id="{EA5D7AAD-3462-4DA3-8047-758DF9247C12}"/>
            </a:ext>
          </a:extLst>
        </xdr:cNvPr>
        <xdr:cNvCxnSpPr/>
      </xdr:nvCxnSpPr>
      <xdr:spPr>
        <a:xfrm>
          <a:off x="9767681" y="1428473"/>
          <a:ext cx="53201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152</xdr:colOff>
      <xdr:row>10</xdr:row>
      <xdr:rowOff>12423</xdr:rowOff>
    </xdr:from>
    <xdr:to>
      <xdr:col>17</xdr:col>
      <xdr:colOff>152</xdr:colOff>
      <xdr:row>11</xdr:row>
      <xdr:rowOff>44725</xdr:rowOff>
    </xdr:to>
    <xdr:cxnSp macro="">
      <xdr:nvCxnSpPr>
        <xdr:cNvPr id="167" name="Straight Connector 166">
          <a:extLst>
            <a:ext uri="{FF2B5EF4-FFF2-40B4-BE49-F238E27FC236}">
              <a16:creationId xmlns:a16="http://schemas.microsoft.com/office/drawing/2014/main" id="{74901655-D397-4CBA-B1D2-129DCE9C4C37}"/>
            </a:ext>
          </a:extLst>
        </xdr:cNvPr>
        <xdr:cNvCxnSpPr/>
      </xdr:nvCxnSpPr>
      <xdr:spPr>
        <a:xfrm flipV="1">
          <a:off x="9772802" y="1301473"/>
          <a:ext cx="0" cy="21645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520700</xdr:colOff>
      <xdr:row>10</xdr:row>
      <xdr:rowOff>25400</xdr:rowOff>
    </xdr:from>
    <xdr:to>
      <xdr:col>17</xdr:col>
      <xdr:colOff>520700</xdr:colOff>
      <xdr:row>11</xdr:row>
      <xdr:rowOff>57702</xdr:rowOff>
    </xdr:to>
    <xdr:cxnSp macro="">
      <xdr:nvCxnSpPr>
        <xdr:cNvPr id="172" name="Straight Connector 171">
          <a:extLst>
            <a:ext uri="{FF2B5EF4-FFF2-40B4-BE49-F238E27FC236}">
              <a16:creationId xmlns:a16="http://schemas.microsoft.com/office/drawing/2014/main" id="{FFAE67A6-5129-4F79-B97F-CB9116DDA2FA}"/>
            </a:ext>
          </a:extLst>
        </xdr:cNvPr>
        <xdr:cNvCxnSpPr/>
      </xdr:nvCxnSpPr>
      <xdr:spPr>
        <a:xfrm flipV="1">
          <a:off x="10293350" y="1314450"/>
          <a:ext cx="0" cy="21645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571500</xdr:colOff>
      <xdr:row>8</xdr:row>
      <xdr:rowOff>133350</xdr:rowOff>
    </xdr:from>
    <xdr:ext cx="535609" cy="187741"/>
    <xdr:sp macro="" textlink="">
      <xdr:nvSpPr>
        <xdr:cNvPr id="181" name="TextBox 180">
          <a:extLst>
            <a:ext uri="{FF2B5EF4-FFF2-40B4-BE49-F238E27FC236}">
              <a16:creationId xmlns:a16="http://schemas.microsoft.com/office/drawing/2014/main" id="{B5098E05-643B-443C-975C-168A4517DD1C}"/>
            </a:ext>
          </a:extLst>
        </xdr:cNvPr>
        <xdr:cNvSpPr txBox="1"/>
      </xdr:nvSpPr>
      <xdr:spPr>
        <a:xfrm>
          <a:off x="9734550" y="1054100"/>
          <a:ext cx="535609" cy="187741"/>
        </a:xfrm>
        <a:prstGeom prst="rect">
          <a:avLst/>
        </a:prstGeom>
        <a:no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IN" sz="1200" b="1"/>
            <a:t>V</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898234</xdr:colOff>
      <xdr:row>5</xdr:row>
      <xdr:rowOff>0</xdr:rowOff>
    </xdr:from>
    <xdr:ext cx="613630" cy="292602"/>
    <xdr:sp macro="" textlink="">
      <xdr:nvSpPr>
        <xdr:cNvPr id="5" name="Rectangle 4">
          <a:extLst>
            <a:ext uri="{FF2B5EF4-FFF2-40B4-BE49-F238E27FC236}">
              <a16:creationId xmlns:a16="http://schemas.microsoft.com/office/drawing/2014/main" id="{9DDEEFBA-499F-434E-9395-179223BE8108}"/>
            </a:ext>
          </a:extLst>
        </xdr:cNvPr>
        <xdr:cNvSpPr/>
      </xdr:nvSpPr>
      <xdr:spPr>
        <a:xfrm>
          <a:off x="4009734" y="2136274"/>
          <a:ext cx="613630" cy="292602"/>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2003131</xdr:colOff>
      <xdr:row>5</xdr:row>
      <xdr:rowOff>0</xdr:rowOff>
    </xdr:from>
    <xdr:ext cx="387644" cy="937629"/>
    <xdr:sp macro="" textlink="">
      <xdr:nvSpPr>
        <xdr:cNvPr id="7" name="Rectangle 6">
          <a:extLst>
            <a:ext uri="{FF2B5EF4-FFF2-40B4-BE49-F238E27FC236}">
              <a16:creationId xmlns:a16="http://schemas.microsoft.com/office/drawing/2014/main" id="{BCC1B84D-B242-42CF-8D01-19D0E0A8A400}"/>
            </a:ext>
          </a:extLst>
        </xdr:cNvPr>
        <xdr:cNvSpPr/>
      </xdr:nvSpPr>
      <xdr:spPr>
        <a:xfrm>
          <a:off x="5114631" y="2482850"/>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1974556</xdr:colOff>
      <xdr:row>5</xdr:row>
      <xdr:rowOff>0</xdr:rowOff>
    </xdr:from>
    <xdr:ext cx="387644" cy="937629"/>
    <xdr:sp macro="" textlink="">
      <xdr:nvSpPr>
        <xdr:cNvPr id="8" name="Rectangle 7">
          <a:extLst>
            <a:ext uri="{FF2B5EF4-FFF2-40B4-BE49-F238E27FC236}">
              <a16:creationId xmlns:a16="http://schemas.microsoft.com/office/drawing/2014/main" id="{31F25D3F-69BA-413E-B8C2-0B87542487E9}"/>
            </a:ext>
          </a:extLst>
        </xdr:cNvPr>
        <xdr:cNvSpPr/>
      </xdr:nvSpPr>
      <xdr:spPr>
        <a:xfrm>
          <a:off x="5086056" y="2482850"/>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974434</xdr:colOff>
      <xdr:row>5</xdr:row>
      <xdr:rowOff>0</xdr:rowOff>
    </xdr:from>
    <xdr:ext cx="587666" cy="292601"/>
    <xdr:sp macro="" textlink="">
      <xdr:nvSpPr>
        <xdr:cNvPr id="9" name="Rectangle 8">
          <a:extLst>
            <a:ext uri="{FF2B5EF4-FFF2-40B4-BE49-F238E27FC236}">
              <a16:creationId xmlns:a16="http://schemas.microsoft.com/office/drawing/2014/main" id="{256CEEBB-65E5-4D24-9F19-C0E9F1D317FB}"/>
            </a:ext>
          </a:extLst>
        </xdr:cNvPr>
        <xdr:cNvSpPr/>
      </xdr:nvSpPr>
      <xdr:spPr>
        <a:xfrm>
          <a:off x="4085934" y="2482850"/>
          <a:ext cx="587666" cy="292601"/>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2022181</xdr:colOff>
      <xdr:row>6</xdr:row>
      <xdr:rowOff>9525</xdr:rowOff>
    </xdr:from>
    <xdr:ext cx="387644" cy="937629"/>
    <xdr:sp macro="" textlink="">
      <xdr:nvSpPr>
        <xdr:cNvPr id="10" name="Rectangle 9">
          <a:extLst>
            <a:ext uri="{FF2B5EF4-FFF2-40B4-BE49-F238E27FC236}">
              <a16:creationId xmlns:a16="http://schemas.microsoft.com/office/drawing/2014/main" id="{CA541496-7231-45BC-8405-46037EEBD461}"/>
            </a:ext>
          </a:extLst>
        </xdr:cNvPr>
        <xdr:cNvSpPr/>
      </xdr:nvSpPr>
      <xdr:spPr>
        <a:xfrm>
          <a:off x="5133681" y="2778125"/>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twoCellAnchor>
    <xdr:from>
      <xdr:col>2</xdr:col>
      <xdr:colOff>933449</xdr:colOff>
      <xdr:row>10</xdr:row>
      <xdr:rowOff>342900</xdr:rowOff>
    </xdr:from>
    <xdr:to>
      <xdr:col>2</xdr:col>
      <xdr:colOff>1277055</xdr:colOff>
      <xdr:row>10</xdr:row>
      <xdr:rowOff>613833</xdr:rowOff>
    </xdr:to>
    <xdr:sp macro="" textlink="">
      <xdr:nvSpPr>
        <xdr:cNvPr id="11" name="Rectangle 10">
          <a:extLst>
            <a:ext uri="{FF2B5EF4-FFF2-40B4-BE49-F238E27FC236}">
              <a16:creationId xmlns:a16="http://schemas.microsoft.com/office/drawing/2014/main" id="{19047ADE-D25E-4C86-BB35-4D835276B22D}"/>
            </a:ext>
          </a:extLst>
        </xdr:cNvPr>
        <xdr:cNvSpPr/>
      </xdr:nvSpPr>
      <xdr:spPr>
        <a:xfrm>
          <a:off x="2887838" y="4950178"/>
          <a:ext cx="343606" cy="270933"/>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oneCellAnchor>
    <xdr:from>
      <xdr:col>2</xdr:col>
      <xdr:colOff>895350</xdr:colOff>
      <xdr:row>10</xdr:row>
      <xdr:rowOff>104775</xdr:rowOff>
    </xdr:from>
    <xdr:ext cx="485775" cy="292601"/>
    <xdr:sp macro="" textlink="">
      <xdr:nvSpPr>
        <xdr:cNvPr id="12" name="Rectangle 11">
          <a:extLst>
            <a:ext uri="{FF2B5EF4-FFF2-40B4-BE49-F238E27FC236}">
              <a16:creationId xmlns:a16="http://schemas.microsoft.com/office/drawing/2014/main" id="{FEDD09EE-AFC3-4A39-AA0C-3B44827EA367}"/>
            </a:ext>
          </a:extLst>
        </xdr:cNvPr>
        <xdr:cNvSpPr/>
      </xdr:nvSpPr>
      <xdr:spPr>
        <a:xfrm>
          <a:off x="4006850" y="4371975"/>
          <a:ext cx="485775" cy="292601"/>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65</a:t>
          </a:r>
          <a:endParaRPr lang="en-US" sz="5400">
            <a:effectLst/>
          </a:endParaRPr>
        </a:p>
      </xdr:txBody>
    </xdr:sp>
    <xdr:clientData/>
  </xdr:oneCellAnchor>
  <xdr:oneCellAnchor>
    <xdr:from>
      <xdr:col>2</xdr:col>
      <xdr:colOff>1974556</xdr:colOff>
      <xdr:row>5</xdr:row>
      <xdr:rowOff>0</xdr:rowOff>
    </xdr:from>
    <xdr:ext cx="387644" cy="937629"/>
    <xdr:sp macro="" textlink="">
      <xdr:nvSpPr>
        <xdr:cNvPr id="14" name="Rectangle 13">
          <a:extLst>
            <a:ext uri="{FF2B5EF4-FFF2-40B4-BE49-F238E27FC236}">
              <a16:creationId xmlns:a16="http://schemas.microsoft.com/office/drawing/2014/main" id="{7B1E6E0E-1552-4798-BEDE-30912B2AEFE3}"/>
            </a:ext>
          </a:extLst>
        </xdr:cNvPr>
        <xdr:cNvSpPr/>
      </xdr:nvSpPr>
      <xdr:spPr>
        <a:xfrm>
          <a:off x="5086056" y="2482850"/>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1974556</xdr:colOff>
      <xdr:row>5</xdr:row>
      <xdr:rowOff>0</xdr:rowOff>
    </xdr:from>
    <xdr:ext cx="387644" cy="937629"/>
    <xdr:sp macro="" textlink="">
      <xdr:nvSpPr>
        <xdr:cNvPr id="15" name="Rectangle 14">
          <a:extLst>
            <a:ext uri="{FF2B5EF4-FFF2-40B4-BE49-F238E27FC236}">
              <a16:creationId xmlns:a16="http://schemas.microsoft.com/office/drawing/2014/main" id="{7C9E65B7-7809-4133-8F97-E6449BFA4EE9}"/>
            </a:ext>
          </a:extLst>
        </xdr:cNvPr>
        <xdr:cNvSpPr/>
      </xdr:nvSpPr>
      <xdr:spPr>
        <a:xfrm>
          <a:off x="5086056" y="2482850"/>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twoCellAnchor>
    <xdr:from>
      <xdr:col>2</xdr:col>
      <xdr:colOff>459441</xdr:colOff>
      <xdr:row>6</xdr:row>
      <xdr:rowOff>437029</xdr:rowOff>
    </xdr:from>
    <xdr:to>
      <xdr:col>2</xdr:col>
      <xdr:colOff>1821516</xdr:colOff>
      <xdr:row>6</xdr:row>
      <xdr:rowOff>437029</xdr:rowOff>
    </xdr:to>
    <xdr:cxnSp macro="">
      <xdr:nvCxnSpPr>
        <xdr:cNvPr id="16" name="Straight Connector 15">
          <a:extLst>
            <a:ext uri="{FF2B5EF4-FFF2-40B4-BE49-F238E27FC236}">
              <a16:creationId xmlns:a16="http://schemas.microsoft.com/office/drawing/2014/main" id="{1CF1773D-EFBB-4C16-A6BB-5501FE97965E}"/>
            </a:ext>
          </a:extLst>
        </xdr:cNvPr>
        <xdr:cNvCxnSpPr/>
      </xdr:nvCxnSpPr>
      <xdr:spPr>
        <a:xfrm>
          <a:off x="3570941" y="3205629"/>
          <a:ext cx="1362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795617</xdr:colOff>
      <xdr:row>6</xdr:row>
      <xdr:rowOff>123265</xdr:rowOff>
    </xdr:from>
    <xdr:ext cx="485775" cy="292601"/>
    <xdr:sp macro="" textlink="">
      <xdr:nvSpPr>
        <xdr:cNvPr id="17" name="Rectangle 16">
          <a:extLst>
            <a:ext uri="{FF2B5EF4-FFF2-40B4-BE49-F238E27FC236}">
              <a16:creationId xmlns:a16="http://schemas.microsoft.com/office/drawing/2014/main" id="{7C42D9E5-BE0E-45D0-9E06-57BD0BEA67D9}"/>
            </a:ext>
          </a:extLst>
        </xdr:cNvPr>
        <xdr:cNvSpPr/>
      </xdr:nvSpPr>
      <xdr:spPr>
        <a:xfrm>
          <a:off x="3907117" y="2891865"/>
          <a:ext cx="485775" cy="292601"/>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58130</a:t>
          </a:r>
          <a:endParaRPr lang="en-US" sz="5400">
            <a:effectLst/>
          </a:endParaRPr>
        </a:p>
      </xdr:txBody>
    </xdr:sp>
    <xdr:clientData/>
  </xdr:oneCellAnchor>
  <xdr:oneCellAnchor>
    <xdr:from>
      <xdr:col>2</xdr:col>
      <xdr:colOff>898234</xdr:colOff>
      <xdr:row>5</xdr:row>
      <xdr:rowOff>0</xdr:rowOff>
    </xdr:from>
    <xdr:ext cx="613630" cy="292602"/>
    <xdr:sp macro="" textlink="">
      <xdr:nvSpPr>
        <xdr:cNvPr id="18" name="Rectangle 17">
          <a:extLst>
            <a:ext uri="{FF2B5EF4-FFF2-40B4-BE49-F238E27FC236}">
              <a16:creationId xmlns:a16="http://schemas.microsoft.com/office/drawing/2014/main" id="{91C8B145-313F-4166-9B92-97CEB4FF7755}"/>
            </a:ext>
          </a:extLst>
        </xdr:cNvPr>
        <xdr:cNvSpPr/>
      </xdr:nvSpPr>
      <xdr:spPr>
        <a:xfrm>
          <a:off x="4009734" y="2482850"/>
          <a:ext cx="613630" cy="292602"/>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898234</xdr:colOff>
      <xdr:row>5</xdr:row>
      <xdr:rowOff>0</xdr:rowOff>
    </xdr:from>
    <xdr:ext cx="613630" cy="292602"/>
    <xdr:sp macro="" textlink="">
      <xdr:nvSpPr>
        <xdr:cNvPr id="19" name="Rectangle 18">
          <a:extLst>
            <a:ext uri="{FF2B5EF4-FFF2-40B4-BE49-F238E27FC236}">
              <a16:creationId xmlns:a16="http://schemas.microsoft.com/office/drawing/2014/main" id="{2034E494-39BF-472E-8A34-14F03756A5B6}"/>
            </a:ext>
          </a:extLst>
        </xdr:cNvPr>
        <xdr:cNvSpPr/>
      </xdr:nvSpPr>
      <xdr:spPr>
        <a:xfrm>
          <a:off x="4009734" y="2482850"/>
          <a:ext cx="613630" cy="292602"/>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898234</xdr:colOff>
      <xdr:row>5</xdr:row>
      <xdr:rowOff>0</xdr:rowOff>
    </xdr:from>
    <xdr:ext cx="613630" cy="292602"/>
    <xdr:sp macro="" textlink="">
      <xdr:nvSpPr>
        <xdr:cNvPr id="20" name="Rectangle 19">
          <a:extLst>
            <a:ext uri="{FF2B5EF4-FFF2-40B4-BE49-F238E27FC236}">
              <a16:creationId xmlns:a16="http://schemas.microsoft.com/office/drawing/2014/main" id="{FE934F69-3245-4E18-9AF7-A03FFAF71CA6}"/>
            </a:ext>
          </a:extLst>
        </xdr:cNvPr>
        <xdr:cNvSpPr/>
      </xdr:nvSpPr>
      <xdr:spPr>
        <a:xfrm>
          <a:off x="4009734" y="2482850"/>
          <a:ext cx="613630" cy="292602"/>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2022181</xdr:colOff>
      <xdr:row>12</xdr:row>
      <xdr:rowOff>0</xdr:rowOff>
    </xdr:from>
    <xdr:ext cx="387644" cy="937629"/>
    <xdr:sp macro="" textlink="">
      <xdr:nvSpPr>
        <xdr:cNvPr id="21" name="Rectangle 20">
          <a:extLst>
            <a:ext uri="{FF2B5EF4-FFF2-40B4-BE49-F238E27FC236}">
              <a16:creationId xmlns:a16="http://schemas.microsoft.com/office/drawing/2014/main" id="{83B13F28-BA62-4E61-A791-A8A6CCC7AFA3}"/>
            </a:ext>
          </a:extLst>
        </xdr:cNvPr>
        <xdr:cNvSpPr/>
      </xdr:nvSpPr>
      <xdr:spPr>
        <a:xfrm>
          <a:off x="5133681" y="5549900"/>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2003131</xdr:colOff>
      <xdr:row>6</xdr:row>
      <xdr:rowOff>0</xdr:rowOff>
    </xdr:from>
    <xdr:ext cx="387644" cy="937629"/>
    <xdr:sp macro="" textlink="">
      <xdr:nvSpPr>
        <xdr:cNvPr id="23" name="Rectangle 22">
          <a:extLst>
            <a:ext uri="{FF2B5EF4-FFF2-40B4-BE49-F238E27FC236}">
              <a16:creationId xmlns:a16="http://schemas.microsoft.com/office/drawing/2014/main" id="{3604F9E9-F431-4323-9470-8AD848A437B8}"/>
            </a:ext>
          </a:extLst>
        </xdr:cNvPr>
        <xdr:cNvSpPr/>
      </xdr:nvSpPr>
      <xdr:spPr>
        <a:xfrm>
          <a:off x="5114631" y="2768600"/>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1974556</xdr:colOff>
      <xdr:row>6</xdr:row>
      <xdr:rowOff>0</xdr:rowOff>
    </xdr:from>
    <xdr:ext cx="387644" cy="937629"/>
    <xdr:sp macro="" textlink="">
      <xdr:nvSpPr>
        <xdr:cNvPr id="24" name="Rectangle 23">
          <a:extLst>
            <a:ext uri="{FF2B5EF4-FFF2-40B4-BE49-F238E27FC236}">
              <a16:creationId xmlns:a16="http://schemas.microsoft.com/office/drawing/2014/main" id="{3519F51E-701E-4433-A376-0305C9273D01}"/>
            </a:ext>
          </a:extLst>
        </xdr:cNvPr>
        <xdr:cNvSpPr/>
      </xdr:nvSpPr>
      <xdr:spPr>
        <a:xfrm>
          <a:off x="5086056" y="2768600"/>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974434</xdr:colOff>
      <xdr:row>6</xdr:row>
      <xdr:rowOff>0</xdr:rowOff>
    </xdr:from>
    <xdr:ext cx="587666" cy="292601"/>
    <xdr:sp macro="" textlink="">
      <xdr:nvSpPr>
        <xdr:cNvPr id="25" name="Rectangle 24">
          <a:extLst>
            <a:ext uri="{FF2B5EF4-FFF2-40B4-BE49-F238E27FC236}">
              <a16:creationId xmlns:a16="http://schemas.microsoft.com/office/drawing/2014/main" id="{625C7B36-C79F-47DC-9C58-581FC670BA45}"/>
            </a:ext>
          </a:extLst>
        </xdr:cNvPr>
        <xdr:cNvSpPr/>
      </xdr:nvSpPr>
      <xdr:spPr>
        <a:xfrm>
          <a:off x="4085934" y="2768600"/>
          <a:ext cx="587666" cy="292601"/>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2022181</xdr:colOff>
      <xdr:row>9</xdr:row>
      <xdr:rowOff>9525</xdr:rowOff>
    </xdr:from>
    <xdr:ext cx="387644" cy="937629"/>
    <xdr:sp macro="" textlink="">
      <xdr:nvSpPr>
        <xdr:cNvPr id="26" name="Rectangle 25">
          <a:extLst>
            <a:ext uri="{FF2B5EF4-FFF2-40B4-BE49-F238E27FC236}">
              <a16:creationId xmlns:a16="http://schemas.microsoft.com/office/drawing/2014/main" id="{DBE19027-9667-4D6D-8112-4D35A4661A79}"/>
            </a:ext>
          </a:extLst>
        </xdr:cNvPr>
        <xdr:cNvSpPr/>
      </xdr:nvSpPr>
      <xdr:spPr>
        <a:xfrm>
          <a:off x="5133681" y="3527425"/>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1974556</xdr:colOff>
      <xdr:row>6</xdr:row>
      <xdr:rowOff>0</xdr:rowOff>
    </xdr:from>
    <xdr:ext cx="387644" cy="937629"/>
    <xdr:sp macro="" textlink="">
      <xdr:nvSpPr>
        <xdr:cNvPr id="27" name="Rectangle 26">
          <a:extLst>
            <a:ext uri="{FF2B5EF4-FFF2-40B4-BE49-F238E27FC236}">
              <a16:creationId xmlns:a16="http://schemas.microsoft.com/office/drawing/2014/main" id="{43D6EEA1-6A1B-4453-AC1A-43778D4A06EF}"/>
            </a:ext>
          </a:extLst>
        </xdr:cNvPr>
        <xdr:cNvSpPr/>
      </xdr:nvSpPr>
      <xdr:spPr>
        <a:xfrm>
          <a:off x="5086056" y="2768600"/>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twoCellAnchor>
    <xdr:from>
      <xdr:col>2</xdr:col>
      <xdr:colOff>459441</xdr:colOff>
      <xdr:row>9</xdr:row>
      <xdr:rowOff>437029</xdr:rowOff>
    </xdr:from>
    <xdr:to>
      <xdr:col>2</xdr:col>
      <xdr:colOff>1821516</xdr:colOff>
      <xdr:row>9</xdr:row>
      <xdr:rowOff>437029</xdr:rowOff>
    </xdr:to>
    <xdr:cxnSp macro="">
      <xdr:nvCxnSpPr>
        <xdr:cNvPr id="29" name="Straight Connector 28">
          <a:extLst>
            <a:ext uri="{FF2B5EF4-FFF2-40B4-BE49-F238E27FC236}">
              <a16:creationId xmlns:a16="http://schemas.microsoft.com/office/drawing/2014/main" id="{14D09837-E9C1-4855-9AFB-27589A744493}"/>
            </a:ext>
          </a:extLst>
        </xdr:cNvPr>
        <xdr:cNvCxnSpPr/>
      </xdr:nvCxnSpPr>
      <xdr:spPr>
        <a:xfrm>
          <a:off x="3570941" y="3954929"/>
          <a:ext cx="1362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795617</xdr:colOff>
      <xdr:row>9</xdr:row>
      <xdr:rowOff>123265</xdr:rowOff>
    </xdr:from>
    <xdr:ext cx="485775" cy="292601"/>
    <xdr:sp macro="" textlink="">
      <xdr:nvSpPr>
        <xdr:cNvPr id="30" name="Rectangle 29">
          <a:extLst>
            <a:ext uri="{FF2B5EF4-FFF2-40B4-BE49-F238E27FC236}">
              <a16:creationId xmlns:a16="http://schemas.microsoft.com/office/drawing/2014/main" id="{C725C0D5-E1DA-4146-9744-FB9361E7EDF9}"/>
            </a:ext>
          </a:extLst>
        </xdr:cNvPr>
        <xdr:cNvSpPr/>
      </xdr:nvSpPr>
      <xdr:spPr>
        <a:xfrm>
          <a:off x="3907117" y="3641165"/>
          <a:ext cx="485775" cy="292601"/>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58130</a:t>
          </a:r>
          <a:endParaRPr lang="en-US" sz="5400">
            <a:effectLst/>
          </a:endParaRPr>
        </a:p>
      </xdr:txBody>
    </xdr:sp>
    <xdr:clientData/>
  </xdr:oneCellAnchor>
  <xdr:oneCellAnchor>
    <xdr:from>
      <xdr:col>2</xdr:col>
      <xdr:colOff>898234</xdr:colOff>
      <xdr:row>6</xdr:row>
      <xdr:rowOff>0</xdr:rowOff>
    </xdr:from>
    <xdr:ext cx="613630" cy="292602"/>
    <xdr:sp macro="" textlink="">
      <xdr:nvSpPr>
        <xdr:cNvPr id="31" name="Rectangle 30">
          <a:extLst>
            <a:ext uri="{FF2B5EF4-FFF2-40B4-BE49-F238E27FC236}">
              <a16:creationId xmlns:a16="http://schemas.microsoft.com/office/drawing/2014/main" id="{5499FC6B-F22D-4283-AF42-935E23236867}"/>
            </a:ext>
          </a:extLst>
        </xdr:cNvPr>
        <xdr:cNvSpPr/>
      </xdr:nvSpPr>
      <xdr:spPr>
        <a:xfrm>
          <a:off x="4009734" y="2768600"/>
          <a:ext cx="613630" cy="292602"/>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twoCellAnchor>
    <xdr:from>
      <xdr:col>2</xdr:col>
      <xdr:colOff>933449</xdr:colOff>
      <xdr:row>7</xdr:row>
      <xdr:rowOff>342900</xdr:rowOff>
    </xdr:from>
    <xdr:to>
      <xdr:col>2</xdr:col>
      <xdr:colOff>1277055</xdr:colOff>
      <xdr:row>7</xdr:row>
      <xdr:rowOff>811389</xdr:rowOff>
    </xdr:to>
    <xdr:sp macro="" textlink="">
      <xdr:nvSpPr>
        <xdr:cNvPr id="34" name="Rectangle 33">
          <a:extLst>
            <a:ext uri="{FF2B5EF4-FFF2-40B4-BE49-F238E27FC236}">
              <a16:creationId xmlns:a16="http://schemas.microsoft.com/office/drawing/2014/main" id="{4632E4D6-A5CF-4B26-8AEE-8ACFD8D273DA}"/>
            </a:ext>
          </a:extLst>
        </xdr:cNvPr>
        <xdr:cNvSpPr/>
      </xdr:nvSpPr>
      <xdr:spPr>
        <a:xfrm>
          <a:off x="2887838" y="4357511"/>
          <a:ext cx="343606" cy="468489"/>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oneCellAnchor>
    <xdr:from>
      <xdr:col>2</xdr:col>
      <xdr:colOff>895350</xdr:colOff>
      <xdr:row>7</xdr:row>
      <xdr:rowOff>104775</xdr:rowOff>
    </xdr:from>
    <xdr:ext cx="485775" cy="292601"/>
    <xdr:sp macro="" textlink="">
      <xdr:nvSpPr>
        <xdr:cNvPr id="35" name="Rectangle 34">
          <a:extLst>
            <a:ext uri="{FF2B5EF4-FFF2-40B4-BE49-F238E27FC236}">
              <a16:creationId xmlns:a16="http://schemas.microsoft.com/office/drawing/2014/main" id="{76F2C82C-C4EE-40D5-9C2E-01387F2A8D8E}"/>
            </a:ext>
          </a:extLst>
        </xdr:cNvPr>
        <xdr:cNvSpPr/>
      </xdr:nvSpPr>
      <xdr:spPr>
        <a:xfrm>
          <a:off x="2849739" y="4119386"/>
          <a:ext cx="485775" cy="292601"/>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65</a:t>
          </a:r>
          <a:endParaRPr lang="en-US" sz="5400">
            <a:effectLst/>
          </a:endParaRPr>
        </a:p>
      </xdr:txBody>
    </xdr:sp>
    <xdr:clientData/>
  </xdr:oneCellAnchor>
  <xdr:oneCellAnchor>
    <xdr:from>
      <xdr:col>2</xdr:col>
      <xdr:colOff>523875</xdr:colOff>
      <xdr:row>7</xdr:row>
      <xdr:rowOff>428625</xdr:rowOff>
    </xdr:from>
    <xdr:ext cx="485775" cy="292601"/>
    <xdr:sp macro="" textlink="">
      <xdr:nvSpPr>
        <xdr:cNvPr id="36" name="Rectangle 35">
          <a:extLst>
            <a:ext uri="{FF2B5EF4-FFF2-40B4-BE49-F238E27FC236}">
              <a16:creationId xmlns:a16="http://schemas.microsoft.com/office/drawing/2014/main" id="{D0888900-CC75-4DFA-B525-EE4478EB2773}"/>
            </a:ext>
          </a:extLst>
        </xdr:cNvPr>
        <xdr:cNvSpPr/>
      </xdr:nvSpPr>
      <xdr:spPr>
        <a:xfrm>
          <a:off x="2478264" y="4443236"/>
          <a:ext cx="485775" cy="292601"/>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180</a:t>
          </a:r>
          <a:endParaRPr lang="en-US" sz="5400">
            <a:effectLst/>
          </a:endParaRPr>
        </a:p>
      </xdr:txBody>
    </xdr:sp>
    <xdr:clientData/>
  </xdr:oneCellAnchor>
  <xdr:oneCellAnchor>
    <xdr:from>
      <xdr:col>2</xdr:col>
      <xdr:colOff>2022181</xdr:colOff>
      <xdr:row>6</xdr:row>
      <xdr:rowOff>9525</xdr:rowOff>
    </xdr:from>
    <xdr:ext cx="387644" cy="937629"/>
    <xdr:sp macro="" textlink="">
      <xdr:nvSpPr>
        <xdr:cNvPr id="37" name="Rectangle 36">
          <a:extLst>
            <a:ext uri="{FF2B5EF4-FFF2-40B4-BE49-F238E27FC236}">
              <a16:creationId xmlns:a16="http://schemas.microsoft.com/office/drawing/2014/main" id="{F2758DD7-3898-401A-B605-21590A92F80F}"/>
            </a:ext>
          </a:extLst>
        </xdr:cNvPr>
        <xdr:cNvSpPr/>
      </xdr:nvSpPr>
      <xdr:spPr>
        <a:xfrm>
          <a:off x="3976570" y="3276247"/>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898234</xdr:colOff>
      <xdr:row>8</xdr:row>
      <xdr:rowOff>0</xdr:rowOff>
    </xdr:from>
    <xdr:ext cx="613630" cy="292602"/>
    <xdr:sp macro="" textlink="">
      <xdr:nvSpPr>
        <xdr:cNvPr id="38" name="Rectangle 37">
          <a:extLst>
            <a:ext uri="{FF2B5EF4-FFF2-40B4-BE49-F238E27FC236}">
              <a16:creationId xmlns:a16="http://schemas.microsoft.com/office/drawing/2014/main" id="{9B2FEC53-201D-4025-92A1-05247651662B}"/>
            </a:ext>
          </a:extLst>
        </xdr:cNvPr>
        <xdr:cNvSpPr/>
      </xdr:nvSpPr>
      <xdr:spPr>
        <a:xfrm>
          <a:off x="2852623" y="1481667"/>
          <a:ext cx="613630" cy="292602"/>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2003131</xdr:colOff>
      <xdr:row>8</xdr:row>
      <xdr:rowOff>0</xdr:rowOff>
    </xdr:from>
    <xdr:ext cx="387644" cy="937629"/>
    <xdr:sp macro="" textlink="">
      <xdr:nvSpPr>
        <xdr:cNvPr id="39" name="Rectangle 38">
          <a:extLst>
            <a:ext uri="{FF2B5EF4-FFF2-40B4-BE49-F238E27FC236}">
              <a16:creationId xmlns:a16="http://schemas.microsoft.com/office/drawing/2014/main" id="{CCBDF8E4-7684-44BB-B241-B8BF57F0B70B}"/>
            </a:ext>
          </a:extLst>
        </xdr:cNvPr>
        <xdr:cNvSpPr/>
      </xdr:nvSpPr>
      <xdr:spPr>
        <a:xfrm>
          <a:off x="3957520" y="1481667"/>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1974556</xdr:colOff>
      <xdr:row>8</xdr:row>
      <xdr:rowOff>0</xdr:rowOff>
    </xdr:from>
    <xdr:ext cx="387644" cy="937629"/>
    <xdr:sp macro="" textlink="">
      <xdr:nvSpPr>
        <xdr:cNvPr id="40" name="Rectangle 39">
          <a:extLst>
            <a:ext uri="{FF2B5EF4-FFF2-40B4-BE49-F238E27FC236}">
              <a16:creationId xmlns:a16="http://schemas.microsoft.com/office/drawing/2014/main" id="{179141CD-0026-4D6E-BF37-BB119AFD2BC8}"/>
            </a:ext>
          </a:extLst>
        </xdr:cNvPr>
        <xdr:cNvSpPr/>
      </xdr:nvSpPr>
      <xdr:spPr>
        <a:xfrm>
          <a:off x="3928945" y="1481667"/>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974434</xdr:colOff>
      <xdr:row>8</xdr:row>
      <xdr:rowOff>0</xdr:rowOff>
    </xdr:from>
    <xdr:ext cx="587666" cy="292601"/>
    <xdr:sp macro="" textlink="">
      <xdr:nvSpPr>
        <xdr:cNvPr id="41" name="Rectangle 40">
          <a:extLst>
            <a:ext uri="{FF2B5EF4-FFF2-40B4-BE49-F238E27FC236}">
              <a16:creationId xmlns:a16="http://schemas.microsoft.com/office/drawing/2014/main" id="{90F282BC-B4C8-4A32-809B-A2AD5099C2E9}"/>
            </a:ext>
          </a:extLst>
        </xdr:cNvPr>
        <xdr:cNvSpPr/>
      </xdr:nvSpPr>
      <xdr:spPr>
        <a:xfrm>
          <a:off x="2928823" y="1481667"/>
          <a:ext cx="587666" cy="292601"/>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1974556</xdr:colOff>
      <xdr:row>8</xdr:row>
      <xdr:rowOff>0</xdr:rowOff>
    </xdr:from>
    <xdr:ext cx="387644" cy="937629"/>
    <xdr:sp macro="" textlink="">
      <xdr:nvSpPr>
        <xdr:cNvPr id="42" name="Rectangle 41">
          <a:extLst>
            <a:ext uri="{FF2B5EF4-FFF2-40B4-BE49-F238E27FC236}">
              <a16:creationId xmlns:a16="http://schemas.microsoft.com/office/drawing/2014/main" id="{5CAAD167-0412-4586-94AD-3A77E8F6E6A3}"/>
            </a:ext>
          </a:extLst>
        </xdr:cNvPr>
        <xdr:cNvSpPr/>
      </xdr:nvSpPr>
      <xdr:spPr>
        <a:xfrm>
          <a:off x="3928945" y="1481667"/>
          <a:ext cx="387644" cy="937629"/>
        </a:xfrm>
        <a:prstGeom prst="rect">
          <a:avLst/>
        </a:prstGeom>
        <a:noFill/>
      </xdr:spPr>
      <xdr:txBody>
        <a:bodyPr wrap="square" lIns="91440" tIns="45720" rIns="91440" bIns="45720">
          <a:spAutoFit/>
        </a:bodyPr>
        <a:lstStyle/>
        <a:p>
          <a:pPr algn="ct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898234</xdr:colOff>
      <xdr:row>8</xdr:row>
      <xdr:rowOff>0</xdr:rowOff>
    </xdr:from>
    <xdr:ext cx="613630" cy="292602"/>
    <xdr:sp macro="" textlink="">
      <xdr:nvSpPr>
        <xdr:cNvPr id="44" name="Rectangle 43">
          <a:extLst>
            <a:ext uri="{FF2B5EF4-FFF2-40B4-BE49-F238E27FC236}">
              <a16:creationId xmlns:a16="http://schemas.microsoft.com/office/drawing/2014/main" id="{2F77A779-1221-45F6-8897-4B31C64BFB9A}"/>
            </a:ext>
          </a:extLst>
        </xdr:cNvPr>
        <xdr:cNvSpPr/>
      </xdr:nvSpPr>
      <xdr:spPr>
        <a:xfrm>
          <a:off x="2852623" y="1481667"/>
          <a:ext cx="613630" cy="292602"/>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898234</xdr:colOff>
      <xdr:row>8</xdr:row>
      <xdr:rowOff>0</xdr:rowOff>
    </xdr:from>
    <xdr:ext cx="613630" cy="292602"/>
    <xdr:sp macro="" textlink="">
      <xdr:nvSpPr>
        <xdr:cNvPr id="45" name="Rectangle 44">
          <a:extLst>
            <a:ext uri="{FF2B5EF4-FFF2-40B4-BE49-F238E27FC236}">
              <a16:creationId xmlns:a16="http://schemas.microsoft.com/office/drawing/2014/main" id="{C0C6BFCF-A6B2-45E2-88D0-832051D89221}"/>
            </a:ext>
          </a:extLst>
        </xdr:cNvPr>
        <xdr:cNvSpPr/>
      </xdr:nvSpPr>
      <xdr:spPr>
        <a:xfrm>
          <a:off x="2852623" y="1481667"/>
          <a:ext cx="613630" cy="292602"/>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898234</xdr:colOff>
      <xdr:row>8</xdr:row>
      <xdr:rowOff>0</xdr:rowOff>
    </xdr:from>
    <xdr:ext cx="613630" cy="292602"/>
    <xdr:sp macro="" textlink="">
      <xdr:nvSpPr>
        <xdr:cNvPr id="46" name="Rectangle 45">
          <a:extLst>
            <a:ext uri="{FF2B5EF4-FFF2-40B4-BE49-F238E27FC236}">
              <a16:creationId xmlns:a16="http://schemas.microsoft.com/office/drawing/2014/main" id="{1D717C24-FBD3-4569-ACBC-62916D8EE027}"/>
            </a:ext>
          </a:extLst>
        </xdr:cNvPr>
        <xdr:cNvSpPr/>
      </xdr:nvSpPr>
      <xdr:spPr>
        <a:xfrm>
          <a:off x="2852623" y="1481667"/>
          <a:ext cx="613630" cy="292602"/>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550334</xdr:colOff>
      <xdr:row>10</xdr:row>
      <xdr:rowOff>366889</xdr:rowOff>
    </xdr:from>
    <xdr:ext cx="485775" cy="292601"/>
    <xdr:sp macro="" textlink="">
      <xdr:nvSpPr>
        <xdr:cNvPr id="47" name="Rectangle 46">
          <a:extLst>
            <a:ext uri="{FF2B5EF4-FFF2-40B4-BE49-F238E27FC236}">
              <a16:creationId xmlns:a16="http://schemas.microsoft.com/office/drawing/2014/main" id="{718112E5-6F4E-4896-8A81-42D4CAF1B08A}"/>
            </a:ext>
          </a:extLst>
        </xdr:cNvPr>
        <xdr:cNvSpPr/>
      </xdr:nvSpPr>
      <xdr:spPr>
        <a:xfrm>
          <a:off x="2504723" y="4974167"/>
          <a:ext cx="485775" cy="292601"/>
        </a:xfrm>
        <a:prstGeom prst="rect">
          <a:avLst/>
        </a:prstGeom>
        <a:noFill/>
      </xdr:spPr>
      <xdr:txBody>
        <a:bodyPr wrap="none" lIns="91440" tIns="45720" rIns="91440" bIns="45720">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65</a:t>
          </a:r>
          <a:endParaRPr lang="en-US" sz="5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ST@18%25" TargetMode="External"/><Relationship Id="rId1" Type="http://schemas.openxmlformats.org/officeDocument/2006/relationships/hyperlink" Target="mailto:GST@18%2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ST@18%25" TargetMode="External"/><Relationship Id="rId1" Type="http://schemas.openxmlformats.org/officeDocument/2006/relationships/hyperlink" Target="mailto:GST@18%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46618-C386-42A4-B72F-05CCA407DA44}">
  <sheetPr>
    <pageSetUpPr fitToPage="1"/>
  </sheetPr>
  <dimension ref="A1:J21"/>
  <sheetViews>
    <sheetView tabSelected="1" view="pageBreakPreview" zoomScaleNormal="100" zoomScaleSheetLayoutView="100" workbookViewId="0">
      <pane xSplit="2" ySplit="3" topLeftCell="C12" activePane="bottomRight" state="frozen"/>
      <selection activeCell="B11" sqref="B11:G11"/>
      <selection pane="topRight" activeCell="B11" sqref="B11:G11"/>
      <selection pane="bottomLeft" activeCell="B11" sqref="B11:G11"/>
      <selection pane="bottomRight" activeCell="G24" sqref="G24"/>
    </sheetView>
  </sheetViews>
  <sheetFormatPr defaultColWidth="9.21875" defaultRowHeight="16.399999999999999"/>
  <cols>
    <col min="1" max="1" width="7.21875" style="36" customWidth="1"/>
    <col min="2" max="2" width="79.44140625" style="36" customWidth="1"/>
    <col min="3" max="3" width="9.21875" style="36"/>
    <col min="4" max="4" width="12.5546875" style="36" customWidth="1"/>
    <col min="5" max="5" width="10.44140625" style="36" bestFit="1" customWidth="1"/>
    <col min="6" max="6" width="15.5546875" style="36" customWidth="1"/>
    <col min="7" max="7" width="18.77734375" style="36" customWidth="1"/>
    <col min="8" max="16384" width="9.21875" style="36"/>
  </cols>
  <sheetData>
    <row r="1" spans="1:10" ht="23.6" customHeight="1">
      <c r="A1" s="99" t="s">
        <v>1</v>
      </c>
      <c r="B1" s="99"/>
      <c r="C1" s="99"/>
      <c r="D1" s="99"/>
      <c r="E1" s="99"/>
      <c r="F1" s="99"/>
      <c r="G1" s="99"/>
    </row>
    <row r="2" spans="1:10" ht="23.6" customHeight="1">
      <c r="A2" s="99" t="s">
        <v>104</v>
      </c>
      <c r="B2" s="99"/>
      <c r="C2" s="99"/>
      <c r="D2" s="99"/>
      <c r="E2" s="99"/>
      <c r="F2" s="99"/>
      <c r="G2" s="99"/>
    </row>
    <row r="3" spans="1:10" s="37" customFormat="1" ht="22.6" customHeight="1">
      <c r="A3" s="70" t="s">
        <v>2</v>
      </c>
      <c r="B3" s="70" t="s">
        <v>3</v>
      </c>
      <c r="C3" s="70" t="s">
        <v>4</v>
      </c>
      <c r="D3" s="70" t="s">
        <v>5</v>
      </c>
      <c r="E3" s="70" t="s">
        <v>6</v>
      </c>
      <c r="F3" s="70" t="s">
        <v>7</v>
      </c>
      <c r="G3" s="70" t="s">
        <v>8</v>
      </c>
    </row>
    <row r="4" spans="1:10" s="69" customFormat="1" ht="21.6">
      <c r="A4" s="74" t="s">
        <v>9</v>
      </c>
      <c r="B4" s="75" t="s">
        <v>99</v>
      </c>
      <c r="C4" s="77"/>
      <c r="D4" s="77"/>
      <c r="E4" s="77"/>
      <c r="F4" s="77"/>
      <c r="G4" s="77"/>
    </row>
    <row r="5" spans="1:10" ht="65.45">
      <c r="A5" s="38">
        <v>1</v>
      </c>
      <c r="B5" s="42" t="s">
        <v>193</v>
      </c>
      <c r="C5" s="38" t="s">
        <v>15</v>
      </c>
      <c r="D5" s="48">
        <v>191.47</v>
      </c>
      <c r="E5" s="48"/>
      <c r="F5" s="48">
        <f>D5*E5</f>
        <v>0</v>
      </c>
      <c r="G5" s="48"/>
    </row>
    <row r="6" spans="1:10">
      <c r="A6" s="45"/>
      <c r="B6" s="45"/>
      <c r="C6" s="45"/>
      <c r="D6" s="97" t="s">
        <v>116</v>
      </c>
      <c r="E6" s="98"/>
      <c r="F6" s="90">
        <f>SUM(F5)</f>
        <v>0</v>
      </c>
      <c r="G6" s="45"/>
    </row>
    <row r="7" spans="1:10" s="37" customFormat="1" ht="23.6" customHeight="1">
      <c r="A7" s="74" t="s">
        <v>21</v>
      </c>
      <c r="B7" s="75" t="s">
        <v>119</v>
      </c>
      <c r="C7" s="74"/>
      <c r="D7" s="76"/>
      <c r="E7" s="76"/>
      <c r="F7" s="76"/>
      <c r="G7" s="74"/>
      <c r="J7" s="93" t="e">
        <f>#REF!/#REF!</f>
        <v>#REF!</v>
      </c>
    </row>
    <row r="8" spans="1:10" ht="310.95">
      <c r="A8" s="44">
        <v>1</v>
      </c>
      <c r="B8" s="39" t="s">
        <v>158</v>
      </c>
      <c r="C8" s="38" t="s">
        <v>15</v>
      </c>
      <c r="D8" s="87">
        <v>25.08</v>
      </c>
      <c r="E8" s="88"/>
      <c r="F8" s="88">
        <f t="shared" ref="F8:F11" si="0">D8*E8</f>
        <v>0</v>
      </c>
      <c r="G8" s="38"/>
    </row>
    <row r="9" spans="1:10" ht="130.94999999999999">
      <c r="A9" s="44">
        <f t="shared" ref="A9:A11" si="1">A8+1</f>
        <v>2</v>
      </c>
      <c r="B9" s="39" t="s">
        <v>157</v>
      </c>
      <c r="C9" s="38" t="s">
        <v>15</v>
      </c>
      <c r="D9" s="89">
        <v>67.8</v>
      </c>
      <c r="E9" s="48"/>
      <c r="F9" s="48">
        <f t="shared" si="0"/>
        <v>0</v>
      </c>
      <c r="G9" s="38"/>
    </row>
    <row r="10" spans="1:10" ht="32.75">
      <c r="A10" s="44">
        <f t="shared" si="1"/>
        <v>3</v>
      </c>
      <c r="B10" s="39" t="s">
        <v>186</v>
      </c>
      <c r="C10" s="38" t="s">
        <v>15</v>
      </c>
      <c r="D10" s="87">
        <v>9.36</v>
      </c>
      <c r="E10" s="48"/>
      <c r="F10" s="88">
        <f t="shared" si="0"/>
        <v>0</v>
      </c>
      <c r="G10" s="38"/>
    </row>
    <row r="11" spans="1:10" ht="196.4">
      <c r="A11" s="44">
        <f t="shared" si="1"/>
        <v>4</v>
      </c>
      <c r="B11" s="39" t="s">
        <v>159</v>
      </c>
      <c r="C11" s="38" t="s">
        <v>15</v>
      </c>
      <c r="D11" s="87">
        <v>828.01</v>
      </c>
      <c r="E11" s="48"/>
      <c r="F11" s="88">
        <f t="shared" si="0"/>
        <v>0</v>
      </c>
      <c r="G11" s="38"/>
    </row>
    <row r="12" spans="1:10">
      <c r="A12" s="45"/>
      <c r="B12" s="45"/>
      <c r="C12" s="45"/>
      <c r="D12" s="97" t="s">
        <v>117</v>
      </c>
      <c r="E12" s="98"/>
      <c r="F12" s="90">
        <f>SUM(F8:F11)</f>
        <v>0</v>
      </c>
      <c r="G12" s="45"/>
    </row>
    <row r="13" spans="1:10">
      <c r="A13" s="45"/>
      <c r="B13" s="45"/>
      <c r="C13" s="45"/>
      <c r="D13" s="95" t="s">
        <v>118</v>
      </c>
      <c r="E13" s="96"/>
      <c r="F13" s="91">
        <f>F6+F12</f>
        <v>0</v>
      </c>
      <c r="G13" s="45"/>
    </row>
    <row r="14" spans="1:10">
      <c r="A14" s="45"/>
      <c r="B14" s="45"/>
      <c r="C14" s="45"/>
      <c r="D14" s="95" t="s">
        <v>172</v>
      </c>
      <c r="E14" s="96"/>
      <c r="F14" s="91">
        <f>F13*18%</f>
        <v>0</v>
      </c>
      <c r="G14" s="45"/>
    </row>
    <row r="15" spans="1:10">
      <c r="A15" s="45"/>
      <c r="B15" s="45"/>
      <c r="C15" s="45"/>
      <c r="D15" s="95" t="s">
        <v>173</v>
      </c>
      <c r="E15" s="96"/>
      <c r="F15" s="91">
        <f>F13+F14</f>
        <v>0</v>
      </c>
      <c r="G15" s="45"/>
    </row>
    <row r="17" spans="1:7" ht="21.6">
      <c r="A17" s="139" t="s">
        <v>198</v>
      </c>
      <c r="B17" s="139"/>
      <c r="C17" s="139"/>
      <c r="D17" s="139"/>
      <c r="E17" s="139"/>
      <c r="F17" s="139"/>
      <c r="G17" s="139"/>
    </row>
    <row r="18" spans="1:7" ht="21.6">
      <c r="A18" s="136"/>
      <c r="B18" s="135"/>
      <c r="C18" s="135"/>
      <c r="D18" s="135"/>
      <c r="E18" s="135"/>
      <c r="F18" s="137"/>
      <c r="G18" s="138"/>
    </row>
    <row r="19" spans="1:7">
      <c r="A19" s="134" t="s">
        <v>199</v>
      </c>
      <c r="B19" s="134"/>
      <c r="C19" s="134"/>
      <c r="D19" s="134"/>
      <c r="E19" s="134"/>
      <c r="F19" s="134"/>
      <c r="G19" s="134"/>
    </row>
    <row r="20" spans="1:7">
      <c r="A20" s="134"/>
      <c r="B20" s="134"/>
      <c r="C20" s="134"/>
      <c r="D20" s="134"/>
      <c r="E20" s="134"/>
      <c r="F20" s="134"/>
      <c r="G20" s="134"/>
    </row>
    <row r="21" spans="1:7">
      <c r="A21" s="134"/>
      <c r="B21" s="134"/>
      <c r="C21" s="134"/>
      <c r="D21" s="134"/>
      <c r="E21" s="134"/>
      <c r="F21" s="134"/>
      <c r="G21" s="134"/>
    </row>
  </sheetData>
  <mergeCells count="9">
    <mergeCell ref="A19:G21"/>
    <mergeCell ref="A17:G17"/>
    <mergeCell ref="D15:E15"/>
    <mergeCell ref="D6:E6"/>
    <mergeCell ref="A1:G1"/>
    <mergeCell ref="A2:G2"/>
    <mergeCell ref="D12:E12"/>
    <mergeCell ref="D13:E13"/>
    <mergeCell ref="D14:E14"/>
  </mergeCells>
  <hyperlinks>
    <hyperlink ref="D14" r:id="rId1" display="GST@18%" xr:uid="{69CE750A-B5AD-4057-9C86-43526AA98107}"/>
    <hyperlink ref="D15" r:id="rId2" display="GST@18%" xr:uid="{64B10C80-EF43-4869-943B-CDACF01A4F3A}"/>
  </hyperlinks>
  <printOptions horizontalCentered="1"/>
  <pageMargins left="0.70866141732283472" right="0.70866141732283472" top="0.74803149606299213" bottom="0.74803149606299213" header="0.31496062992125984" footer="0.31496062992125984"/>
  <pageSetup paperSize="9" scale="85" fitToHeight="4" orientation="landscape" r:id="rId3"/>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B98C7-E3DB-4607-9652-7EB04FE17DD4}">
  <sheetPr>
    <pageSetUpPr fitToPage="1"/>
  </sheetPr>
  <dimension ref="A1:J58"/>
  <sheetViews>
    <sheetView view="pageBreakPreview" zoomScaleNormal="100" zoomScaleSheetLayoutView="100" workbookViewId="0">
      <pane xSplit="2" ySplit="3" topLeftCell="C4" activePane="bottomRight" state="frozen"/>
      <selection activeCell="B26" sqref="B26"/>
      <selection pane="topRight" activeCell="B26" sqref="B26"/>
      <selection pane="bottomLeft" activeCell="B26" sqref="B26"/>
      <selection pane="bottomRight" activeCell="C4" sqref="C4"/>
    </sheetView>
  </sheetViews>
  <sheetFormatPr defaultColWidth="9.21875" defaultRowHeight="16.399999999999999"/>
  <cols>
    <col min="1" max="1" width="7.21875" style="36" customWidth="1"/>
    <col min="2" max="2" width="79.44140625" style="36" customWidth="1"/>
    <col min="3" max="3" width="9.21875" style="36"/>
    <col min="4" max="4" width="12.5546875" style="36" customWidth="1"/>
    <col min="5" max="5" width="10.44140625" style="36" bestFit="1" customWidth="1"/>
    <col min="6" max="6" width="15.5546875" style="36" customWidth="1"/>
    <col min="7" max="7" width="18.77734375" style="36" customWidth="1"/>
    <col min="8" max="16384" width="9.21875" style="36"/>
  </cols>
  <sheetData>
    <row r="1" spans="1:7" ht="23.6" customHeight="1">
      <c r="A1" s="99" t="s">
        <v>1</v>
      </c>
      <c r="B1" s="99"/>
      <c r="C1" s="99"/>
      <c r="D1" s="99"/>
      <c r="E1" s="99"/>
      <c r="F1" s="99"/>
      <c r="G1" s="99"/>
    </row>
    <row r="2" spans="1:7" ht="23.6" customHeight="1">
      <c r="A2" s="99" t="s">
        <v>104</v>
      </c>
      <c r="B2" s="99"/>
      <c r="C2" s="99"/>
      <c r="D2" s="99"/>
      <c r="E2" s="99"/>
      <c r="F2" s="99"/>
      <c r="G2" s="99"/>
    </row>
    <row r="3" spans="1:7" s="37" customFormat="1" ht="22.6" customHeight="1">
      <c r="A3" s="70" t="s">
        <v>2</v>
      </c>
      <c r="B3" s="70" t="s">
        <v>3</v>
      </c>
      <c r="C3" s="70" t="s">
        <v>4</v>
      </c>
      <c r="D3" s="70" t="s">
        <v>5</v>
      </c>
      <c r="E3" s="70" t="s">
        <v>6</v>
      </c>
      <c r="F3" s="70" t="s">
        <v>7</v>
      </c>
      <c r="G3" s="70" t="s">
        <v>8</v>
      </c>
    </row>
    <row r="4" spans="1:7" s="69" customFormat="1" ht="32.1" customHeight="1">
      <c r="A4" s="77" t="s">
        <v>9</v>
      </c>
      <c r="B4" s="78" t="s">
        <v>99</v>
      </c>
      <c r="C4" s="77"/>
      <c r="D4" s="77"/>
      <c r="E4" s="77"/>
      <c r="F4" s="77"/>
      <c r="G4" s="77"/>
    </row>
    <row r="5" spans="1:7" ht="51.05" customHeight="1">
      <c r="A5" s="38">
        <v>1</v>
      </c>
      <c r="B5" s="42" t="s">
        <v>194</v>
      </c>
      <c r="C5" s="38" t="s">
        <v>10</v>
      </c>
      <c r="D5" s="48">
        <f>BoQ!G13</f>
        <v>-5.3300000000000036</v>
      </c>
      <c r="E5" s="48"/>
      <c r="F5" s="48">
        <f t="shared" ref="F5" si="0">D5*E5</f>
        <v>0</v>
      </c>
      <c r="G5" s="48" t="s">
        <v>100</v>
      </c>
    </row>
    <row r="6" spans="1:7" ht="212.75">
      <c r="A6" s="38">
        <f>A5+1</f>
        <v>2</v>
      </c>
      <c r="B6" s="39" t="s">
        <v>176</v>
      </c>
      <c r="C6" s="38" t="s">
        <v>10</v>
      </c>
      <c r="D6" s="48">
        <f>BoQ!G38</f>
        <v>2.7060000000000004</v>
      </c>
      <c r="E6" s="48"/>
      <c r="F6" s="48">
        <f>D6*E6</f>
        <v>0</v>
      </c>
      <c r="G6" s="48" t="s">
        <v>100</v>
      </c>
    </row>
    <row r="7" spans="1:7">
      <c r="A7" s="38">
        <f>A6+1</f>
        <v>3</v>
      </c>
      <c r="B7" s="39" t="s">
        <v>119</v>
      </c>
      <c r="C7" s="38" t="s">
        <v>13</v>
      </c>
      <c r="D7" s="48">
        <f>BoQ!G39</f>
        <v>482.60511599999995</v>
      </c>
      <c r="E7" s="92"/>
      <c r="F7" s="48">
        <f t="shared" ref="F7:F25" si="1">D7*E7</f>
        <v>0</v>
      </c>
      <c r="G7" s="48"/>
    </row>
    <row r="8" spans="1:7" ht="229.1">
      <c r="A8" s="38">
        <f>A7+1</f>
        <v>4</v>
      </c>
      <c r="B8" s="39" t="s">
        <v>155</v>
      </c>
      <c r="C8" s="38" t="s">
        <v>10</v>
      </c>
      <c r="D8" s="48">
        <f>BoQ!G60</f>
        <v>40.53009999999999</v>
      </c>
      <c r="E8" s="48"/>
      <c r="F8" s="48">
        <f t="shared" si="1"/>
        <v>0</v>
      </c>
      <c r="G8" s="48" t="s">
        <v>100</v>
      </c>
    </row>
    <row r="9" spans="1:7" ht="130.94999999999999">
      <c r="A9" s="38">
        <f t="shared" ref="A9:A40" si="2">A8+1</f>
        <v>5</v>
      </c>
      <c r="B9" s="42" t="s">
        <v>195</v>
      </c>
      <c r="C9" s="38" t="s">
        <v>31</v>
      </c>
      <c r="D9" s="48">
        <f>BoQ!G96+BoQ!G68</f>
        <v>626.02</v>
      </c>
      <c r="E9" s="48"/>
      <c r="F9" s="48">
        <f t="shared" si="1"/>
        <v>0</v>
      </c>
      <c r="G9" s="48" t="s">
        <v>100</v>
      </c>
    </row>
    <row r="10" spans="1:7" ht="32.75">
      <c r="A10" s="38">
        <f>A9+1</f>
        <v>6</v>
      </c>
      <c r="B10" s="42" t="s">
        <v>196</v>
      </c>
      <c r="C10" s="38" t="s">
        <v>31</v>
      </c>
      <c r="D10" s="48">
        <f>BoQ!G102</f>
        <v>163.89</v>
      </c>
      <c r="E10" s="48"/>
      <c r="F10" s="48">
        <f t="shared" si="1"/>
        <v>0</v>
      </c>
      <c r="G10" s="48" t="s">
        <v>100</v>
      </c>
    </row>
    <row r="11" spans="1:7" ht="196.4">
      <c r="A11" s="38">
        <f t="shared" si="2"/>
        <v>7</v>
      </c>
      <c r="B11" s="42" t="s">
        <v>197</v>
      </c>
      <c r="C11" s="38" t="s">
        <v>31</v>
      </c>
      <c r="D11" s="48">
        <f>BoQ!G105</f>
        <v>13.33</v>
      </c>
      <c r="E11" s="48"/>
      <c r="F11" s="48">
        <f t="shared" si="1"/>
        <v>0</v>
      </c>
      <c r="G11" s="48" t="s">
        <v>100</v>
      </c>
    </row>
    <row r="12" spans="1:7" ht="196.4">
      <c r="A12" s="38">
        <f t="shared" si="2"/>
        <v>8</v>
      </c>
      <c r="B12" s="39" t="s">
        <v>154</v>
      </c>
      <c r="C12" s="38" t="s">
        <v>31</v>
      </c>
      <c r="D12" s="48">
        <f>BoQ!G115</f>
        <v>57.039999999999992</v>
      </c>
      <c r="E12" s="48"/>
      <c r="F12" s="48">
        <f t="shared" si="1"/>
        <v>0</v>
      </c>
      <c r="G12" s="48" t="s">
        <v>100</v>
      </c>
    </row>
    <row r="13" spans="1:7" ht="180">
      <c r="A13" s="38">
        <f t="shared" si="2"/>
        <v>9</v>
      </c>
      <c r="B13" s="39" t="s">
        <v>150</v>
      </c>
      <c r="C13" s="38" t="s">
        <v>31</v>
      </c>
      <c r="D13" s="48">
        <f>BoQ!G119</f>
        <v>395.71</v>
      </c>
      <c r="E13" s="48"/>
      <c r="F13" s="48">
        <f t="shared" si="1"/>
        <v>0</v>
      </c>
      <c r="G13" s="48" t="s">
        <v>100</v>
      </c>
    </row>
    <row r="14" spans="1:7" ht="180">
      <c r="A14" s="38">
        <f t="shared" si="2"/>
        <v>10</v>
      </c>
      <c r="B14" s="39" t="s">
        <v>156</v>
      </c>
      <c r="C14" s="38" t="s">
        <v>31</v>
      </c>
      <c r="D14" s="48">
        <f>BoQ!G124</f>
        <v>637.08000000000004</v>
      </c>
      <c r="E14" s="48"/>
      <c r="F14" s="48">
        <f t="shared" si="1"/>
        <v>0</v>
      </c>
      <c r="G14" s="48" t="s">
        <v>100</v>
      </c>
    </row>
    <row r="15" spans="1:7" ht="147.30000000000001">
      <c r="A15" s="38"/>
      <c r="B15" s="39" t="s">
        <v>152</v>
      </c>
      <c r="C15" s="38"/>
      <c r="D15" s="48"/>
      <c r="E15" s="48"/>
      <c r="F15" s="48"/>
      <c r="G15" s="48"/>
    </row>
    <row r="16" spans="1:7">
      <c r="A16" s="38">
        <v>11.01</v>
      </c>
      <c r="B16" s="39" t="s">
        <v>153</v>
      </c>
      <c r="C16" s="38" t="s">
        <v>151</v>
      </c>
      <c r="D16" s="48">
        <f>BoQ!G126</f>
        <v>15.12</v>
      </c>
      <c r="E16" s="48"/>
      <c r="F16" s="48">
        <f t="shared" si="1"/>
        <v>0</v>
      </c>
      <c r="G16" s="48" t="s">
        <v>102</v>
      </c>
    </row>
    <row r="17" spans="1:7" ht="21.6">
      <c r="A17" s="139" t="s">
        <v>198</v>
      </c>
      <c r="B17" s="139"/>
      <c r="C17" s="139"/>
      <c r="D17" s="139"/>
      <c r="E17" s="139"/>
      <c r="F17" s="139"/>
      <c r="G17" s="139"/>
    </row>
    <row r="18" spans="1:7" ht="21.6">
      <c r="A18" s="162"/>
      <c r="B18" s="161"/>
      <c r="C18" s="161"/>
      <c r="D18" s="161"/>
      <c r="E18" s="161"/>
      <c r="F18" s="163"/>
      <c r="G18" s="164"/>
    </row>
    <row r="19" spans="1:7">
      <c r="A19" s="134" t="s">
        <v>199</v>
      </c>
      <c r="B19" s="134"/>
      <c r="C19" s="134"/>
      <c r="D19" s="134"/>
      <c r="E19" s="134"/>
      <c r="F19" s="134"/>
      <c r="G19" s="134"/>
    </row>
    <row r="20" spans="1:7" ht="73" customHeight="1">
      <c r="A20" s="134"/>
      <c r="B20" s="134"/>
      <c r="C20" s="134"/>
      <c r="D20" s="134"/>
      <c r="E20" s="134"/>
      <c r="F20" s="134"/>
      <c r="G20" s="134"/>
    </row>
    <row r="21" spans="1:7">
      <c r="A21" s="134"/>
      <c r="B21" s="134"/>
      <c r="C21" s="134"/>
      <c r="D21" s="134"/>
      <c r="E21" s="134"/>
      <c r="F21" s="134"/>
      <c r="G21" s="134"/>
    </row>
    <row r="22" spans="1:7" ht="130.94999999999999">
      <c r="A22" s="38">
        <f t="shared" si="2"/>
        <v>1</v>
      </c>
      <c r="B22" s="39" t="s">
        <v>157</v>
      </c>
      <c r="C22" s="38" t="s">
        <v>31</v>
      </c>
      <c r="D22" s="48">
        <f>BoQ!G132</f>
        <v>212.19</v>
      </c>
      <c r="E22" s="48"/>
      <c r="F22" s="48">
        <f t="shared" si="1"/>
        <v>0</v>
      </c>
      <c r="G22" s="48" t="s">
        <v>103</v>
      </c>
    </row>
    <row r="23" spans="1:7">
      <c r="A23" s="38">
        <f>A22+1</f>
        <v>2</v>
      </c>
      <c r="B23" s="40" t="s">
        <v>124</v>
      </c>
      <c r="C23" s="38" t="s">
        <v>22</v>
      </c>
      <c r="D23" s="48">
        <f>BoQ!G133</f>
        <v>5</v>
      </c>
      <c r="E23" s="71"/>
      <c r="F23" s="48">
        <f t="shared" si="1"/>
        <v>0</v>
      </c>
      <c r="G23" s="48" t="s">
        <v>103</v>
      </c>
    </row>
    <row r="24" spans="1:7" ht="32.75">
      <c r="A24" s="38">
        <f t="shared" ref="A24:A25" si="3">A23+1</f>
        <v>3</v>
      </c>
      <c r="B24" s="40" t="s">
        <v>191</v>
      </c>
      <c r="C24" s="38" t="s">
        <v>22</v>
      </c>
      <c r="D24" s="48">
        <v>3</v>
      </c>
      <c r="E24" s="71"/>
      <c r="F24" s="48">
        <f t="shared" si="1"/>
        <v>0</v>
      </c>
      <c r="G24" s="48" t="s">
        <v>103</v>
      </c>
    </row>
    <row r="25" spans="1:7" ht="32.75">
      <c r="A25" s="38">
        <f t="shared" si="3"/>
        <v>4</v>
      </c>
      <c r="B25" s="40" t="s">
        <v>125</v>
      </c>
      <c r="C25" s="38" t="s">
        <v>22</v>
      </c>
      <c r="D25" s="48">
        <f>BoQ!G134</f>
        <v>3</v>
      </c>
      <c r="E25" s="71"/>
      <c r="F25" s="48">
        <f t="shared" si="1"/>
        <v>0</v>
      </c>
      <c r="G25" s="48" t="s">
        <v>103</v>
      </c>
    </row>
    <row r="26" spans="1:7">
      <c r="A26" s="38">
        <f t="shared" si="2"/>
        <v>5</v>
      </c>
      <c r="B26" s="39" t="s">
        <v>126</v>
      </c>
      <c r="C26" s="38" t="s">
        <v>135</v>
      </c>
      <c r="D26" s="48">
        <v>20</v>
      </c>
      <c r="E26" s="48"/>
      <c r="F26" s="48">
        <f t="shared" ref="F26:F40" si="4">D26*E26</f>
        <v>0</v>
      </c>
      <c r="G26" s="48" t="s">
        <v>103</v>
      </c>
    </row>
    <row r="27" spans="1:7">
      <c r="A27" s="38">
        <f t="shared" si="2"/>
        <v>6</v>
      </c>
      <c r="B27" s="39" t="s">
        <v>169</v>
      </c>
      <c r="C27" s="38" t="s">
        <v>135</v>
      </c>
      <c r="D27" s="48">
        <v>40</v>
      </c>
      <c r="E27" s="48"/>
      <c r="F27" s="48">
        <f t="shared" si="4"/>
        <v>0</v>
      </c>
      <c r="G27" s="48" t="s">
        <v>103</v>
      </c>
    </row>
    <row r="28" spans="1:7">
      <c r="A28" s="38">
        <f t="shared" si="2"/>
        <v>7</v>
      </c>
      <c r="B28" s="39" t="s">
        <v>127</v>
      </c>
      <c r="C28" s="38" t="s">
        <v>135</v>
      </c>
      <c r="D28" s="48">
        <v>30</v>
      </c>
      <c r="E28" s="48"/>
      <c r="F28" s="48">
        <f t="shared" si="4"/>
        <v>0</v>
      </c>
      <c r="G28" s="48" t="s">
        <v>103</v>
      </c>
    </row>
    <row r="29" spans="1:7">
      <c r="A29" s="38">
        <f t="shared" si="2"/>
        <v>8</v>
      </c>
      <c r="B29" s="39" t="s">
        <v>128</v>
      </c>
      <c r="C29" s="38" t="s">
        <v>22</v>
      </c>
      <c r="D29" s="48">
        <v>4</v>
      </c>
      <c r="E29" s="48"/>
      <c r="F29" s="48">
        <f t="shared" si="4"/>
        <v>0</v>
      </c>
      <c r="G29" s="48" t="s">
        <v>103</v>
      </c>
    </row>
    <row r="30" spans="1:7" ht="32.75">
      <c r="A30" s="38">
        <f t="shared" si="2"/>
        <v>9</v>
      </c>
      <c r="B30" s="39" t="s">
        <v>129</v>
      </c>
      <c r="C30" s="38" t="s">
        <v>22</v>
      </c>
      <c r="D30" s="48">
        <v>3</v>
      </c>
      <c r="E30" s="48"/>
      <c r="F30" s="48">
        <f t="shared" si="4"/>
        <v>0</v>
      </c>
      <c r="G30" s="48" t="s">
        <v>103</v>
      </c>
    </row>
    <row r="31" spans="1:7">
      <c r="A31" s="38">
        <f t="shared" si="2"/>
        <v>10</v>
      </c>
      <c r="B31" s="39" t="s">
        <v>130</v>
      </c>
      <c r="C31" s="38" t="s">
        <v>22</v>
      </c>
      <c r="D31" s="48">
        <v>3</v>
      </c>
      <c r="E31" s="48"/>
      <c r="F31" s="48">
        <f t="shared" si="4"/>
        <v>0</v>
      </c>
      <c r="G31" s="48" t="s">
        <v>103</v>
      </c>
    </row>
    <row r="32" spans="1:7" ht="32.75">
      <c r="A32" s="38">
        <f t="shared" si="2"/>
        <v>11</v>
      </c>
      <c r="B32" s="39" t="s">
        <v>131</v>
      </c>
      <c r="C32" s="38" t="s">
        <v>22</v>
      </c>
      <c r="D32" s="48">
        <v>10</v>
      </c>
      <c r="E32" s="48"/>
      <c r="F32" s="48">
        <f t="shared" si="4"/>
        <v>0</v>
      </c>
      <c r="G32" s="48" t="s">
        <v>103</v>
      </c>
    </row>
    <row r="33" spans="1:10" ht="32.75">
      <c r="A33" s="38">
        <f t="shared" si="2"/>
        <v>12</v>
      </c>
      <c r="B33" s="39" t="s">
        <v>132</v>
      </c>
      <c r="C33" s="38" t="s">
        <v>22</v>
      </c>
      <c r="D33" s="48">
        <v>3</v>
      </c>
      <c r="E33" s="48"/>
      <c r="F33" s="48">
        <f t="shared" si="4"/>
        <v>0</v>
      </c>
      <c r="G33" s="48" t="s">
        <v>103</v>
      </c>
    </row>
    <row r="34" spans="1:10">
      <c r="A34" s="38">
        <f t="shared" si="2"/>
        <v>13</v>
      </c>
      <c r="B34" s="39" t="s">
        <v>133</v>
      </c>
      <c r="C34" s="38" t="s">
        <v>22</v>
      </c>
      <c r="D34" s="48">
        <v>3</v>
      </c>
      <c r="E34" s="48"/>
      <c r="F34" s="48">
        <f t="shared" si="4"/>
        <v>0</v>
      </c>
      <c r="G34" s="48" t="s">
        <v>103</v>
      </c>
    </row>
    <row r="35" spans="1:10">
      <c r="A35" s="38">
        <f t="shared" si="2"/>
        <v>14</v>
      </c>
      <c r="B35" s="39" t="s">
        <v>134</v>
      </c>
      <c r="C35" s="38" t="s">
        <v>22</v>
      </c>
      <c r="D35" s="48">
        <v>3</v>
      </c>
      <c r="E35" s="48"/>
      <c r="F35" s="48">
        <f t="shared" si="4"/>
        <v>0</v>
      </c>
      <c r="G35" s="48" t="s">
        <v>103</v>
      </c>
    </row>
    <row r="36" spans="1:10" ht="23.1" customHeight="1">
      <c r="A36" s="38">
        <f t="shared" si="2"/>
        <v>15</v>
      </c>
      <c r="B36" s="39" t="s">
        <v>163</v>
      </c>
      <c r="C36" s="38" t="s">
        <v>22</v>
      </c>
      <c r="D36" s="48">
        <f>BoQ!G148</f>
        <v>9</v>
      </c>
      <c r="E36" s="48"/>
      <c r="F36" s="48">
        <f t="shared" si="4"/>
        <v>0</v>
      </c>
      <c r="G36" s="48" t="s">
        <v>103</v>
      </c>
      <c r="H36" s="36" t="s">
        <v>171</v>
      </c>
    </row>
    <row r="37" spans="1:10" ht="32.75">
      <c r="A37" s="38">
        <f t="shared" si="2"/>
        <v>16</v>
      </c>
      <c r="B37" s="39" t="s">
        <v>164</v>
      </c>
      <c r="C37" s="38" t="s">
        <v>31</v>
      </c>
      <c r="D37" s="48">
        <f>BoQ!G151</f>
        <v>12.8</v>
      </c>
      <c r="E37" s="48"/>
      <c r="F37" s="48">
        <f t="shared" si="4"/>
        <v>0</v>
      </c>
      <c r="G37" s="48" t="s">
        <v>103</v>
      </c>
      <c r="H37" s="36" t="s">
        <v>171</v>
      </c>
    </row>
    <row r="38" spans="1:10" ht="229.1">
      <c r="A38" s="79">
        <f t="shared" si="2"/>
        <v>17</v>
      </c>
      <c r="B38" s="84" t="s">
        <v>168</v>
      </c>
      <c r="C38" s="79" t="s">
        <v>135</v>
      </c>
      <c r="D38" s="85">
        <f>BoQ!G156</f>
        <v>94.000000000000014</v>
      </c>
      <c r="E38" s="85"/>
      <c r="F38" s="85">
        <f t="shared" si="4"/>
        <v>0</v>
      </c>
      <c r="G38" s="85" t="s">
        <v>103</v>
      </c>
      <c r="H38" s="36" t="s">
        <v>171</v>
      </c>
    </row>
    <row r="39" spans="1:10" ht="21.45" customHeight="1">
      <c r="A39" s="38">
        <f t="shared" si="2"/>
        <v>18</v>
      </c>
      <c r="B39" s="39" t="s">
        <v>192</v>
      </c>
      <c r="C39" s="38" t="s">
        <v>22</v>
      </c>
      <c r="D39" s="71">
        <f>BoQ!G157</f>
        <v>1</v>
      </c>
      <c r="E39" s="71"/>
      <c r="F39" s="48">
        <f t="shared" si="4"/>
        <v>0</v>
      </c>
      <c r="G39" s="48" t="s">
        <v>103</v>
      </c>
      <c r="H39" s="36" t="s">
        <v>171</v>
      </c>
    </row>
    <row r="40" spans="1:10" ht="21.45" customHeight="1">
      <c r="A40" s="79">
        <f t="shared" si="2"/>
        <v>19</v>
      </c>
      <c r="B40" s="80" t="s">
        <v>174</v>
      </c>
      <c r="C40" s="81" t="s">
        <v>175</v>
      </c>
      <c r="D40" s="82">
        <v>1</v>
      </c>
      <c r="E40" s="83"/>
      <c r="F40" s="83">
        <f t="shared" si="4"/>
        <v>0</v>
      </c>
      <c r="G40" s="83"/>
    </row>
    <row r="41" spans="1:10" s="43" customFormat="1">
      <c r="A41" s="41"/>
      <c r="B41" s="42"/>
      <c r="C41" s="41"/>
      <c r="D41" s="100" t="s">
        <v>116</v>
      </c>
      <c r="E41" s="101"/>
      <c r="F41" s="86"/>
      <c r="G41" s="94" t="e">
        <f>F41/J41</f>
        <v>#DIV/0!</v>
      </c>
    </row>
    <row r="42" spans="1:10" s="37" customFormat="1" ht="23.6" customHeight="1">
      <c r="A42" s="74" t="s">
        <v>21</v>
      </c>
      <c r="B42" s="75" t="s">
        <v>119</v>
      </c>
      <c r="C42" s="74"/>
      <c r="D42" s="76"/>
      <c r="E42" s="76"/>
      <c r="F42" s="76"/>
      <c r="G42" s="74"/>
      <c r="J42" s="93" t="e">
        <f>F41/J41</f>
        <v>#DIV/0!</v>
      </c>
    </row>
    <row r="43" spans="1:10" ht="310.95">
      <c r="A43" s="44">
        <v>1</v>
      </c>
      <c r="B43" s="39" t="s">
        <v>158</v>
      </c>
      <c r="C43" s="38" t="s">
        <v>15</v>
      </c>
      <c r="D43" s="87">
        <f>'Repair &amp; Renovation_Plaza &amp; Off'!I8</f>
        <v>25.074999999999999</v>
      </c>
      <c r="E43" s="88"/>
      <c r="F43" s="88">
        <f t="shared" ref="F43:F46" si="5">D43*E43</f>
        <v>0</v>
      </c>
      <c r="G43" s="38" t="s">
        <v>103</v>
      </c>
    </row>
    <row r="44" spans="1:10" ht="130.94999999999999">
      <c r="A44" s="44">
        <f t="shared" ref="A44:A46" si="6">A43+1</f>
        <v>2</v>
      </c>
      <c r="B44" s="39" t="s">
        <v>157</v>
      </c>
      <c r="C44" s="38" t="s">
        <v>15</v>
      </c>
      <c r="D44" s="89">
        <f>'Repair &amp; Renovation_Plaza &amp; Off'!I16</f>
        <v>56.941099999999999</v>
      </c>
      <c r="E44" s="48"/>
      <c r="F44" s="48">
        <f t="shared" si="5"/>
        <v>0</v>
      </c>
      <c r="G44" s="38" t="s">
        <v>103</v>
      </c>
    </row>
    <row r="45" spans="1:10" ht="32.75">
      <c r="A45" s="44">
        <f t="shared" si="6"/>
        <v>3</v>
      </c>
      <c r="B45" s="39" t="s">
        <v>186</v>
      </c>
      <c r="C45" s="38" t="s">
        <v>15</v>
      </c>
      <c r="D45" s="87">
        <f>'Repair &amp; Renovation_Plaza &amp; Off'!I19</f>
        <v>0</v>
      </c>
      <c r="E45" s="88"/>
      <c r="F45" s="88">
        <f t="shared" si="5"/>
        <v>0</v>
      </c>
      <c r="G45" s="38" t="s">
        <v>103</v>
      </c>
    </row>
    <row r="46" spans="1:10" ht="196.4">
      <c r="A46" s="44">
        <f t="shared" si="6"/>
        <v>4</v>
      </c>
      <c r="B46" s="39" t="s">
        <v>159</v>
      </c>
      <c r="C46" s="38" t="s">
        <v>15</v>
      </c>
      <c r="D46" s="87">
        <f>'Repair &amp; Renovation_Plaza &amp; Off'!I20</f>
        <v>777.76000000000022</v>
      </c>
      <c r="E46" s="88"/>
      <c r="F46" s="88">
        <f t="shared" si="5"/>
        <v>0</v>
      </c>
      <c r="G46" s="38"/>
    </row>
    <row r="47" spans="1:10">
      <c r="A47" s="44"/>
      <c r="B47" s="39"/>
      <c r="C47" s="38"/>
      <c r="D47" s="72"/>
      <c r="E47" s="73"/>
      <c r="F47" s="47"/>
      <c r="G47" s="38"/>
    </row>
    <row r="48" spans="1:10">
      <c r="A48" s="45"/>
      <c r="B48" s="45"/>
      <c r="C48" s="45"/>
      <c r="D48" s="97" t="s">
        <v>117</v>
      </c>
      <c r="E48" s="98"/>
      <c r="F48" s="90">
        <f>SUM(F43:F46)</f>
        <v>0</v>
      </c>
      <c r="G48" s="45"/>
    </row>
    <row r="49" spans="1:7">
      <c r="A49" s="45"/>
      <c r="B49" s="45"/>
      <c r="C49" s="45"/>
      <c r="D49" s="95" t="s">
        <v>118</v>
      </c>
      <c r="E49" s="96"/>
      <c r="F49" s="91">
        <f>F48+F41</f>
        <v>0</v>
      </c>
      <c r="G49" s="45"/>
    </row>
    <row r="50" spans="1:7">
      <c r="A50" s="45"/>
      <c r="B50" s="45"/>
      <c r="C50" s="45"/>
      <c r="D50" s="95" t="s">
        <v>172</v>
      </c>
      <c r="E50" s="96"/>
      <c r="F50" s="91">
        <f>F49*18%</f>
        <v>0</v>
      </c>
      <c r="G50" s="45"/>
    </row>
    <row r="51" spans="1:7">
      <c r="A51" s="45"/>
      <c r="B51" s="45"/>
      <c r="C51" s="45"/>
      <c r="D51" s="95" t="s">
        <v>173</v>
      </c>
      <c r="E51" s="96"/>
      <c r="F51" s="91">
        <f>F49+F50</f>
        <v>0</v>
      </c>
      <c r="G51" s="45"/>
    </row>
    <row r="54" spans="1:7" ht="21.6">
      <c r="A54" s="139" t="s">
        <v>198</v>
      </c>
      <c r="B54" s="139"/>
      <c r="C54" s="139"/>
      <c r="D54" s="139"/>
      <c r="E54" s="139"/>
      <c r="F54" s="139"/>
      <c r="G54" s="139"/>
    </row>
    <row r="55" spans="1:7" ht="21.6">
      <c r="A55" s="166"/>
      <c r="B55" s="165"/>
      <c r="C55" s="165"/>
      <c r="D55" s="165"/>
      <c r="E55" s="165"/>
      <c r="F55" s="167"/>
      <c r="G55" s="168"/>
    </row>
    <row r="56" spans="1:7">
      <c r="A56" s="134" t="s">
        <v>199</v>
      </c>
      <c r="B56" s="134"/>
      <c r="C56" s="134"/>
      <c r="D56" s="134"/>
      <c r="E56" s="134"/>
      <c r="F56" s="134"/>
      <c r="G56" s="134"/>
    </row>
    <row r="57" spans="1:7">
      <c r="A57" s="134"/>
      <c r="B57" s="134"/>
      <c r="C57" s="134"/>
      <c r="D57" s="134"/>
      <c r="E57" s="134"/>
      <c r="F57" s="134"/>
      <c r="G57" s="134"/>
    </row>
    <row r="58" spans="1:7">
      <c r="A58" s="134"/>
      <c r="B58" s="134"/>
      <c r="C58" s="134"/>
      <c r="D58" s="134"/>
      <c r="E58" s="134"/>
      <c r="F58" s="134"/>
      <c r="G58" s="134"/>
    </row>
  </sheetData>
  <mergeCells count="11">
    <mergeCell ref="A56:G58"/>
    <mergeCell ref="A54:G54"/>
    <mergeCell ref="D50:E50"/>
    <mergeCell ref="D51:E51"/>
    <mergeCell ref="A1:G1"/>
    <mergeCell ref="A2:G2"/>
    <mergeCell ref="D48:E48"/>
    <mergeCell ref="D49:E49"/>
    <mergeCell ref="D41:E41"/>
    <mergeCell ref="A19:G21"/>
    <mergeCell ref="A17:G17"/>
  </mergeCells>
  <hyperlinks>
    <hyperlink ref="D50" r:id="rId1" display="GST@18%" xr:uid="{A55BC8B4-1671-40A3-8722-EBD0DFF9E42E}"/>
    <hyperlink ref="D51" r:id="rId2" display="GST@18%" xr:uid="{023BEC23-AEBD-4A03-8B05-EB1B132654DD}"/>
  </hyperlinks>
  <printOptions horizontalCentered="1"/>
  <pageMargins left="0.70866141732283472" right="0.70866141732283472" top="0.74803149606299213" bottom="0.74803149606299213" header="0.31496062992125984" footer="0.31496062992125984"/>
  <pageSetup paperSize="9" scale="56" fitToHeight="8" orientation="portrait" r:id="rId3"/>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4A13-623E-4D37-854F-4CDC559B2969}">
  <sheetPr>
    <pageSetUpPr fitToPage="1"/>
  </sheetPr>
  <dimension ref="A1:K160"/>
  <sheetViews>
    <sheetView view="pageBreakPreview" zoomScaleNormal="85" zoomScaleSheetLayoutView="100" workbookViewId="0">
      <pane xSplit="2" ySplit="7" topLeftCell="C8" activePane="bottomRight" state="frozen"/>
      <selection activeCell="B26" sqref="B26"/>
      <selection pane="topRight" activeCell="B26" sqref="B26"/>
      <selection pane="bottomLeft" activeCell="B26" sqref="B26"/>
      <selection pane="bottomRight" activeCell="C8" sqref="C8"/>
    </sheetView>
  </sheetViews>
  <sheetFormatPr defaultColWidth="9.21875" defaultRowHeight="16.399999999999999"/>
  <cols>
    <col min="1" max="1" width="6.77734375" style="67" customWidth="1"/>
    <col min="2" max="2" width="59.77734375" style="68" customWidth="1"/>
    <col min="3" max="3" width="6.21875" style="67" customWidth="1"/>
    <col min="4" max="4" width="8" style="67" customWidth="1"/>
    <col min="5" max="5" width="8.21875" style="67" customWidth="1"/>
    <col min="6" max="6" width="8" style="67" customWidth="1"/>
    <col min="7" max="7" width="14.77734375" style="67" customWidth="1"/>
    <col min="8" max="8" width="8.21875" style="67" customWidth="1"/>
    <col min="9" max="9" width="17.44140625" style="67" customWidth="1"/>
    <col min="10" max="10" width="13.6640625" style="49" bestFit="1" customWidth="1"/>
    <col min="11" max="11" width="14.77734375" style="49" customWidth="1"/>
    <col min="12" max="12" width="9.77734375" style="49" customWidth="1"/>
    <col min="13" max="16384" width="9.21875" style="49"/>
  </cols>
  <sheetData>
    <row r="1" spans="1:11" ht="31.6" customHeight="1">
      <c r="A1" s="103" t="s">
        <v>1</v>
      </c>
      <c r="B1" s="103"/>
      <c r="C1" s="103"/>
      <c r="D1" s="103"/>
      <c r="E1" s="103"/>
      <c r="F1" s="103"/>
      <c r="G1" s="103"/>
      <c r="H1" s="103"/>
      <c r="I1" s="103"/>
    </row>
    <row r="2" spans="1:11">
      <c r="A2" s="104" t="s">
        <v>104</v>
      </c>
      <c r="B2" s="104"/>
      <c r="C2" s="104"/>
      <c r="D2" s="104"/>
      <c r="E2" s="104"/>
      <c r="F2" s="104"/>
      <c r="G2" s="104"/>
      <c r="H2" s="104"/>
      <c r="I2" s="104"/>
    </row>
    <row r="3" spans="1:11" hidden="1">
      <c r="A3" s="105" t="s">
        <v>23</v>
      </c>
      <c r="B3" s="105"/>
      <c r="C3" s="105"/>
      <c r="D3" s="105"/>
      <c r="E3" s="105"/>
      <c r="F3" s="105"/>
      <c r="G3" s="105"/>
      <c r="H3" s="105"/>
      <c r="I3" s="105"/>
    </row>
    <row r="4" spans="1:11" hidden="1">
      <c r="A4" s="105"/>
      <c r="B4" s="105"/>
      <c r="C4" s="105"/>
      <c r="D4" s="105"/>
      <c r="E4" s="105"/>
      <c r="F4" s="105"/>
      <c r="G4" s="105"/>
      <c r="H4" s="105"/>
      <c r="I4" s="105"/>
    </row>
    <row r="5" spans="1:11" ht="15.05" customHeight="1">
      <c r="A5" s="105"/>
      <c r="B5" s="102"/>
      <c r="C5" s="105"/>
      <c r="D5" s="105"/>
      <c r="E5" s="105"/>
      <c r="F5" s="105"/>
      <c r="G5" s="105"/>
      <c r="H5" s="105"/>
      <c r="I5" s="105"/>
    </row>
    <row r="6" spans="1:11">
      <c r="A6" s="41" t="s">
        <v>33</v>
      </c>
      <c r="B6" s="50" t="s">
        <v>24</v>
      </c>
      <c r="C6" s="50" t="s">
        <v>22</v>
      </c>
      <c r="D6" s="50" t="s">
        <v>26</v>
      </c>
      <c r="E6" s="50" t="s">
        <v>27</v>
      </c>
      <c r="F6" s="50" t="s">
        <v>28</v>
      </c>
      <c r="G6" s="50" t="s">
        <v>29</v>
      </c>
      <c r="H6" s="50" t="s">
        <v>25</v>
      </c>
      <c r="I6" s="50" t="s">
        <v>8</v>
      </c>
    </row>
    <row r="7" spans="1:11">
      <c r="A7" s="41"/>
      <c r="B7" s="51" t="s">
        <v>119</v>
      </c>
      <c r="C7" s="50"/>
      <c r="D7" s="50" t="s">
        <v>34</v>
      </c>
      <c r="E7" s="50" t="s">
        <v>34</v>
      </c>
      <c r="F7" s="50" t="s">
        <v>34</v>
      </c>
      <c r="G7" s="50"/>
      <c r="H7" s="50"/>
      <c r="I7" s="50"/>
    </row>
    <row r="8" spans="1:11" ht="45" customHeight="1">
      <c r="A8" s="44">
        <v>1</v>
      </c>
      <c r="B8" s="39" t="s">
        <v>11</v>
      </c>
      <c r="C8" s="41"/>
      <c r="D8" s="41"/>
      <c r="E8" s="41"/>
      <c r="F8" s="41"/>
      <c r="G8" s="41"/>
      <c r="H8" s="41"/>
      <c r="I8" s="41"/>
    </row>
    <row r="9" spans="1:11" ht="180">
      <c r="A9" s="52"/>
      <c r="B9" s="133" t="s">
        <v>195</v>
      </c>
      <c r="C9" s="52">
        <v>1</v>
      </c>
      <c r="D9" s="54">
        <f>(17.265-0.23-0.23)</f>
        <v>16.805</v>
      </c>
      <c r="E9" s="54"/>
      <c r="F9" s="54"/>
      <c r="G9" s="52">
        <f>ROUND(PRODUCT(C9:F9),2)</f>
        <v>16.809999999999999</v>
      </c>
      <c r="H9" s="52"/>
      <c r="I9" s="52"/>
    </row>
    <row r="10" spans="1:11" ht="49.1">
      <c r="A10" s="52"/>
      <c r="B10" s="133" t="s">
        <v>196</v>
      </c>
      <c r="C10" s="52">
        <v>1</v>
      </c>
      <c r="D10" s="54">
        <v>3.0550000000000002</v>
      </c>
      <c r="E10" s="54"/>
      <c r="F10" s="54"/>
      <c r="G10" s="52">
        <f t="shared" ref="G10:G11" si="0">ROUND(PRODUCT(C10:F10),2)</f>
        <v>3.06</v>
      </c>
      <c r="H10" s="52"/>
      <c r="I10" s="54" t="s">
        <v>136</v>
      </c>
      <c r="J10" s="55"/>
    </row>
    <row r="11" spans="1:11" ht="229.1">
      <c r="A11" s="52"/>
      <c r="B11" s="133" t="s">
        <v>197</v>
      </c>
      <c r="C11" s="52">
        <v>-1</v>
      </c>
      <c r="D11" s="54">
        <f>8.345</f>
        <v>8.3450000000000006</v>
      </c>
      <c r="E11" s="54"/>
      <c r="F11" s="54"/>
      <c r="G11" s="52">
        <f t="shared" si="0"/>
        <v>-8.35</v>
      </c>
      <c r="H11" s="52"/>
      <c r="I11" s="52" t="s">
        <v>137</v>
      </c>
    </row>
    <row r="12" spans="1:11">
      <c r="A12" s="52"/>
      <c r="B12" s="53"/>
      <c r="C12" s="52">
        <v>-1</v>
      </c>
      <c r="D12" s="54">
        <v>6.99</v>
      </c>
      <c r="E12" s="54">
        <f>1.95+0.23+0.23</f>
        <v>2.41</v>
      </c>
      <c r="F12" s="54"/>
      <c r="G12" s="52">
        <f t="shared" ref="G12" si="1">ROUND(PRODUCT(C12:F12),2)</f>
        <v>-16.850000000000001</v>
      </c>
      <c r="H12" s="52"/>
      <c r="I12" s="52" t="s">
        <v>138</v>
      </c>
    </row>
    <row r="13" spans="1:11" ht="11.95" customHeight="1">
      <c r="A13" s="50"/>
      <c r="B13" s="40"/>
      <c r="C13" s="102" t="s">
        <v>37</v>
      </c>
      <c r="D13" s="102"/>
      <c r="E13" s="102"/>
      <c r="F13" s="102"/>
      <c r="G13" s="57">
        <f>SUM(G9:G12)</f>
        <v>-5.3300000000000036</v>
      </c>
      <c r="H13" s="50" t="s">
        <v>31</v>
      </c>
      <c r="I13" s="50"/>
      <c r="J13" s="49">
        <v>68629.39</v>
      </c>
      <c r="K13" s="55" t="e">
        <f>#REF!-J13</f>
        <v>#REF!</v>
      </c>
    </row>
    <row r="14" spans="1:11" ht="105.05" customHeight="1">
      <c r="A14" s="44">
        <f>A8+1</f>
        <v>2</v>
      </c>
      <c r="B14" s="39" t="s">
        <v>178</v>
      </c>
      <c r="C14" s="38"/>
      <c r="D14" s="38"/>
      <c r="E14" s="38"/>
      <c r="F14" s="38"/>
      <c r="G14" s="58"/>
      <c r="H14" s="50"/>
      <c r="I14" s="50"/>
    </row>
    <row r="15" spans="1:11" ht="13.6" customHeight="1">
      <c r="A15" s="44"/>
      <c r="B15" s="59" t="s">
        <v>139</v>
      </c>
      <c r="C15" s="44"/>
      <c r="D15" s="46"/>
      <c r="E15" s="46"/>
      <c r="F15" s="60"/>
      <c r="G15" s="46"/>
      <c r="H15" s="50"/>
      <c r="I15" s="50"/>
    </row>
    <row r="16" spans="1:11" ht="14.25" customHeight="1">
      <c r="A16" s="44"/>
      <c r="B16" s="39" t="s">
        <v>68</v>
      </c>
      <c r="C16" s="44">
        <v>2</v>
      </c>
      <c r="D16" s="60">
        <f>5.405+0.115</f>
        <v>5.5200000000000005</v>
      </c>
      <c r="E16" s="60">
        <v>0.115</v>
      </c>
      <c r="F16" s="60">
        <v>0.23</v>
      </c>
      <c r="G16" s="44">
        <f t="shared" ref="G16:G25" si="2">ROUND(PRODUCT(C16:F16),2)</f>
        <v>0.28999999999999998</v>
      </c>
      <c r="H16" s="50"/>
      <c r="I16" s="50"/>
    </row>
    <row r="17" spans="1:10" ht="14.25" customHeight="1">
      <c r="A17" s="139" t="s">
        <v>198</v>
      </c>
      <c r="B17" s="139"/>
      <c r="C17" s="139"/>
      <c r="D17" s="139"/>
      <c r="E17" s="139"/>
      <c r="F17" s="139"/>
      <c r="G17" s="139"/>
      <c r="H17" s="50"/>
      <c r="I17" s="50"/>
    </row>
    <row r="18" spans="1:10" ht="14.25" customHeight="1">
      <c r="A18" s="158"/>
      <c r="B18" s="157"/>
      <c r="C18" s="157"/>
      <c r="D18" s="157"/>
      <c r="E18" s="157"/>
      <c r="F18" s="159"/>
      <c r="G18" s="160"/>
      <c r="H18" s="50"/>
      <c r="I18" s="50"/>
    </row>
    <row r="19" spans="1:10" ht="14.25" customHeight="1">
      <c r="A19" s="134" t="s">
        <v>199</v>
      </c>
      <c r="B19" s="134"/>
      <c r="C19" s="134"/>
      <c r="D19" s="134"/>
      <c r="E19" s="134"/>
      <c r="F19" s="134"/>
      <c r="G19" s="134"/>
      <c r="H19" s="50"/>
      <c r="I19" s="50"/>
    </row>
    <row r="20" spans="1:10" ht="14.25" customHeight="1">
      <c r="A20" s="134"/>
      <c r="B20" s="134"/>
      <c r="C20" s="134"/>
      <c r="D20" s="134"/>
      <c r="E20" s="134"/>
      <c r="F20" s="134"/>
      <c r="G20" s="134"/>
      <c r="H20" s="50"/>
      <c r="I20" s="50"/>
    </row>
    <row r="21" spans="1:10" ht="14.25" customHeight="1">
      <c r="A21" s="134"/>
      <c r="B21" s="134"/>
      <c r="C21" s="134"/>
      <c r="D21" s="134"/>
      <c r="E21" s="134"/>
      <c r="F21" s="134"/>
      <c r="G21" s="134"/>
      <c r="H21" s="50"/>
      <c r="I21" s="50"/>
    </row>
    <row r="22" spans="1:10" ht="14.25" customHeight="1">
      <c r="A22" s="44"/>
      <c r="B22" s="39" t="s">
        <v>72</v>
      </c>
      <c r="C22" s="44">
        <v>1</v>
      </c>
      <c r="D22" s="60">
        <v>4.5750000000000002</v>
      </c>
      <c r="E22" s="60">
        <v>0.115</v>
      </c>
      <c r="F22" s="60">
        <v>0.23</v>
      </c>
      <c r="G22" s="44">
        <f t="shared" si="2"/>
        <v>0.12</v>
      </c>
      <c r="H22" s="50"/>
      <c r="I22" s="50"/>
    </row>
    <row r="23" spans="1:10" ht="14.25" customHeight="1">
      <c r="A23" s="44"/>
      <c r="B23" s="39"/>
      <c r="C23" s="44">
        <v>2</v>
      </c>
      <c r="D23" s="60">
        <v>2.2949999999999999</v>
      </c>
      <c r="E23" s="60">
        <v>0.115</v>
      </c>
      <c r="F23" s="60">
        <v>0.23</v>
      </c>
      <c r="G23" s="44">
        <f t="shared" si="2"/>
        <v>0.12</v>
      </c>
      <c r="H23" s="50"/>
      <c r="I23" s="50"/>
    </row>
    <row r="24" spans="1:10" ht="14.25" customHeight="1">
      <c r="A24" s="44"/>
      <c r="B24" s="39" t="s">
        <v>73</v>
      </c>
      <c r="C24" s="44">
        <v>1</v>
      </c>
      <c r="D24" s="60">
        <v>3.0550000000000002</v>
      </c>
      <c r="E24" s="60">
        <v>0.115</v>
      </c>
      <c r="F24" s="60">
        <v>0.23</v>
      </c>
      <c r="G24" s="44">
        <f t="shared" si="2"/>
        <v>0.08</v>
      </c>
      <c r="H24" s="50"/>
      <c r="I24" s="50"/>
    </row>
    <row r="25" spans="1:10" ht="14.25" customHeight="1">
      <c r="A25" s="44"/>
      <c r="B25" s="39"/>
      <c r="C25" s="44">
        <v>1</v>
      </c>
      <c r="D25" s="60">
        <v>2.2999999999999998</v>
      </c>
      <c r="E25" s="60">
        <v>0.115</v>
      </c>
      <c r="F25" s="60">
        <v>0.23</v>
      </c>
      <c r="G25" s="44">
        <f t="shared" si="2"/>
        <v>0.06</v>
      </c>
      <c r="H25" s="50"/>
      <c r="I25" s="50"/>
      <c r="J25" s="49" t="s">
        <v>140</v>
      </c>
    </row>
    <row r="26" spans="1:10" ht="14.25" customHeight="1">
      <c r="A26" s="44"/>
      <c r="B26" s="59" t="s">
        <v>74</v>
      </c>
      <c r="C26" s="44"/>
      <c r="D26" s="46"/>
      <c r="E26" s="46"/>
      <c r="F26" s="60"/>
      <c r="G26" s="46"/>
      <c r="H26" s="50"/>
      <c r="I26" s="50"/>
    </row>
    <row r="27" spans="1:10" ht="14.25" customHeight="1">
      <c r="A27" s="44"/>
      <c r="B27" s="39" t="s">
        <v>68</v>
      </c>
      <c r="C27" s="44">
        <v>2</v>
      </c>
      <c r="D27" s="60">
        <f>5.405+0.115</f>
        <v>5.5200000000000005</v>
      </c>
      <c r="E27" s="60">
        <v>0.115</v>
      </c>
      <c r="F27" s="60">
        <v>0.23</v>
      </c>
      <c r="G27" s="44">
        <f t="shared" ref="G27:G36" si="3">ROUND(PRODUCT(C27:F27),2)</f>
        <v>0.28999999999999998</v>
      </c>
      <c r="H27" s="50"/>
      <c r="I27" s="50"/>
    </row>
    <row r="28" spans="1:10" ht="14.25" customHeight="1">
      <c r="A28" s="44"/>
      <c r="B28" s="39"/>
      <c r="C28" s="44">
        <v>1</v>
      </c>
      <c r="D28" s="60">
        <v>2.1150000000000002</v>
      </c>
      <c r="E28" s="60">
        <v>0.115</v>
      </c>
      <c r="F28" s="60">
        <v>0.23</v>
      </c>
      <c r="G28" s="44">
        <f t="shared" si="3"/>
        <v>0.06</v>
      </c>
      <c r="H28" s="50"/>
      <c r="I28" s="50"/>
    </row>
    <row r="29" spans="1:10" ht="14.25" customHeight="1">
      <c r="A29" s="44"/>
      <c r="B29" s="39" t="s">
        <v>69</v>
      </c>
      <c r="C29" s="44">
        <v>1</v>
      </c>
      <c r="D29" s="60">
        <v>7</v>
      </c>
      <c r="E29" s="60">
        <v>0.115</v>
      </c>
      <c r="F29" s="60">
        <v>0.23</v>
      </c>
      <c r="G29" s="44">
        <f t="shared" si="3"/>
        <v>0.19</v>
      </c>
      <c r="H29" s="50"/>
      <c r="I29" s="50"/>
    </row>
    <row r="30" spans="1:10" ht="14.25" customHeight="1">
      <c r="A30" s="44"/>
      <c r="B30" s="39" t="s">
        <v>70</v>
      </c>
      <c r="C30" s="44">
        <v>1</v>
      </c>
      <c r="D30" s="60">
        <f>0.115+4.92+0.115+1.5</f>
        <v>6.65</v>
      </c>
      <c r="E30" s="60">
        <v>0.115</v>
      </c>
      <c r="F30" s="60">
        <v>0.23</v>
      </c>
      <c r="G30" s="44">
        <f t="shared" si="3"/>
        <v>0.18</v>
      </c>
      <c r="H30" s="50"/>
      <c r="I30" s="50"/>
    </row>
    <row r="31" spans="1:10" ht="14.25" customHeight="1">
      <c r="A31" s="44"/>
      <c r="B31" s="39"/>
      <c r="C31" s="44">
        <v>2</v>
      </c>
      <c r="D31" s="60">
        <v>5.9749999999999996</v>
      </c>
      <c r="E31" s="60">
        <v>0.115</v>
      </c>
      <c r="F31" s="60">
        <v>0.23</v>
      </c>
      <c r="G31" s="44">
        <f t="shared" si="3"/>
        <v>0.32</v>
      </c>
      <c r="H31" s="50"/>
      <c r="I31" s="50"/>
    </row>
    <row r="32" spans="1:10" ht="14.25" customHeight="1">
      <c r="A32" s="44"/>
      <c r="B32" s="39" t="s">
        <v>71</v>
      </c>
      <c r="C32" s="44">
        <v>1</v>
      </c>
      <c r="D32" s="60">
        <v>1.8</v>
      </c>
      <c r="E32" s="60">
        <v>0.115</v>
      </c>
      <c r="F32" s="60">
        <v>0.23</v>
      </c>
      <c r="G32" s="44">
        <f t="shared" si="3"/>
        <v>0.05</v>
      </c>
      <c r="H32" s="50"/>
      <c r="I32" s="50"/>
    </row>
    <row r="33" spans="1:10" ht="14.25" customHeight="1">
      <c r="A33" s="44"/>
      <c r="B33" s="39" t="s">
        <v>72</v>
      </c>
      <c r="C33" s="44">
        <v>1</v>
      </c>
      <c r="D33" s="60">
        <v>4.5750000000000002</v>
      </c>
      <c r="E33" s="60">
        <v>0.115</v>
      </c>
      <c r="F33" s="60">
        <v>0.23</v>
      </c>
      <c r="G33" s="44">
        <f t="shared" si="3"/>
        <v>0.12</v>
      </c>
      <c r="H33" s="50"/>
      <c r="I33" s="50"/>
    </row>
    <row r="34" spans="1:10" ht="14.25" customHeight="1">
      <c r="A34" s="44"/>
      <c r="B34" s="39"/>
      <c r="C34" s="44">
        <v>2</v>
      </c>
      <c r="D34" s="60">
        <v>2.2949999999999999</v>
      </c>
      <c r="E34" s="60">
        <v>0.115</v>
      </c>
      <c r="F34" s="60">
        <v>0.23</v>
      </c>
      <c r="G34" s="44">
        <f t="shared" si="3"/>
        <v>0.12</v>
      </c>
      <c r="H34" s="50"/>
      <c r="I34" s="50"/>
    </row>
    <row r="35" spans="1:10" ht="14.25" customHeight="1">
      <c r="A35" s="44"/>
      <c r="B35" s="39" t="s">
        <v>73</v>
      </c>
      <c r="C35" s="44">
        <v>2</v>
      </c>
      <c r="D35" s="60">
        <v>3.0550000000000002</v>
      </c>
      <c r="E35" s="60">
        <v>0.115</v>
      </c>
      <c r="F35" s="60">
        <v>0.23</v>
      </c>
      <c r="G35" s="44">
        <f t="shared" si="3"/>
        <v>0.16</v>
      </c>
      <c r="H35" s="50"/>
      <c r="I35" s="50"/>
    </row>
    <row r="36" spans="1:10" ht="14.25" customHeight="1">
      <c r="A36" s="44"/>
      <c r="B36" s="39"/>
      <c r="C36" s="44">
        <v>1</v>
      </c>
      <c r="D36" s="60">
        <v>2.2999999999999998</v>
      </c>
      <c r="E36" s="60">
        <v>0.115</v>
      </c>
      <c r="F36" s="60">
        <v>0.23</v>
      </c>
      <c r="G36" s="44">
        <f t="shared" si="3"/>
        <v>0.06</v>
      </c>
      <c r="H36" s="50"/>
      <c r="I36" s="50"/>
    </row>
    <row r="37" spans="1:10" ht="12.95" customHeight="1">
      <c r="A37" s="44"/>
      <c r="B37" s="39" t="s">
        <v>177</v>
      </c>
      <c r="C37" s="44">
        <v>3</v>
      </c>
      <c r="D37" s="46">
        <v>1.8</v>
      </c>
      <c r="E37" s="60">
        <v>0.9</v>
      </c>
      <c r="F37" s="60">
        <v>0.1</v>
      </c>
      <c r="G37" s="46">
        <f>+D37*E37*F37*C37</f>
        <v>0.4860000000000001</v>
      </c>
      <c r="H37" s="50"/>
      <c r="I37" s="50"/>
    </row>
    <row r="38" spans="1:10" ht="14.25" customHeight="1">
      <c r="A38" s="44"/>
      <c r="B38" s="61"/>
      <c r="C38" s="102" t="s">
        <v>37</v>
      </c>
      <c r="D38" s="102"/>
      <c r="E38" s="102"/>
      <c r="F38" s="102"/>
      <c r="G38" s="57">
        <f>SUM(G15:G37)</f>
        <v>2.7060000000000004</v>
      </c>
      <c r="H38" s="50" t="s">
        <v>10</v>
      </c>
      <c r="I38" s="50"/>
    </row>
    <row r="39" spans="1:10" ht="55.5" customHeight="1">
      <c r="A39" s="44">
        <f>A14+1</f>
        <v>3</v>
      </c>
      <c r="B39" s="39" t="s">
        <v>12</v>
      </c>
      <c r="C39" s="41"/>
      <c r="D39" s="62">
        <f>BBS!N12</f>
        <v>482.60511599999995</v>
      </c>
      <c r="E39" s="41"/>
      <c r="F39" s="41"/>
      <c r="G39" s="63">
        <f>D39</f>
        <v>482.60511599999995</v>
      </c>
      <c r="H39" s="50" t="s">
        <v>38</v>
      </c>
      <c r="I39" s="50"/>
    </row>
    <row r="40" spans="1:10" ht="45" customHeight="1">
      <c r="A40" s="44">
        <f>A39+1</f>
        <v>4</v>
      </c>
      <c r="B40" s="39" t="s">
        <v>14</v>
      </c>
      <c r="C40" s="41"/>
      <c r="D40" s="41"/>
      <c r="E40" s="41"/>
      <c r="F40" s="41"/>
      <c r="G40" s="41"/>
      <c r="H40" s="41"/>
      <c r="I40" s="41"/>
    </row>
    <row r="41" spans="1:10">
      <c r="A41" s="44"/>
      <c r="B41" s="39" t="s">
        <v>35</v>
      </c>
      <c r="C41" s="44">
        <v>1</v>
      </c>
      <c r="D41" s="60">
        <f>17.265+0.67</f>
        <v>17.935000000000002</v>
      </c>
      <c r="E41" s="60">
        <v>0.23</v>
      </c>
      <c r="F41" s="46">
        <v>3</v>
      </c>
      <c r="G41" s="60">
        <f t="shared" ref="G41:G49" si="4">ROUND(PRODUCT(C41:F41),2)</f>
        <v>12.38</v>
      </c>
      <c r="H41" s="44"/>
      <c r="I41" s="44" t="s">
        <v>81</v>
      </c>
      <c r="J41" s="49">
        <f>17.265+0.67</f>
        <v>17.935000000000002</v>
      </c>
    </row>
    <row r="42" spans="1:10">
      <c r="A42" s="44"/>
      <c r="B42" s="39"/>
      <c r="C42" s="44">
        <v>1</v>
      </c>
      <c r="D42" s="60">
        <f>0.115+4.575+1.37+6.99+1.37</f>
        <v>14.420000000000002</v>
      </c>
      <c r="E42" s="60">
        <v>0.23</v>
      </c>
      <c r="F42" s="46">
        <v>3</v>
      </c>
      <c r="G42" s="60">
        <f t="shared" si="4"/>
        <v>9.9499999999999993</v>
      </c>
      <c r="H42" s="44"/>
      <c r="I42" s="44" t="s">
        <v>80</v>
      </c>
    </row>
    <row r="43" spans="1:10">
      <c r="A43" s="44"/>
      <c r="B43" s="39"/>
      <c r="C43" s="44">
        <v>1</v>
      </c>
      <c r="D43" s="60">
        <f>2.115+0.115+7+0.115+5.975</f>
        <v>15.32</v>
      </c>
      <c r="E43" s="60">
        <v>0.115</v>
      </c>
      <c r="F43" s="46">
        <v>3</v>
      </c>
      <c r="G43" s="60">
        <f t="shared" ref="G43" si="5">ROUND(PRODUCT(C43:F43),2)</f>
        <v>5.29</v>
      </c>
      <c r="H43" s="44"/>
      <c r="I43" s="44" t="s">
        <v>79</v>
      </c>
    </row>
    <row r="44" spans="1:10">
      <c r="A44" s="44"/>
      <c r="B44" s="39"/>
      <c r="C44" s="44">
        <v>1</v>
      </c>
      <c r="D44" s="60">
        <f>0.115+2.295+0.115</f>
        <v>2.5250000000000004</v>
      </c>
      <c r="E44" s="60">
        <v>0.115</v>
      </c>
      <c r="F44" s="46">
        <v>3</v>
      </c>
      <c r="G44" s="60">
        <f t="shared" ref="G44" si="6">ROUND(PRODUCT(C44:F44),2)</f>
        <v>0.87</v>
      </c>
      <c r="H44" s="44"/>
      <c r="I44" s="44" t="s">
        <v>80</v>
      </c>
    </row>
    <row r="45" spans="1:10">
      <c r="A45" s="44"/>
      <c r="B45" s="39"/>
      <c r="C45" s="44">
        <v>1</v>
      </c>
      <c r="D45" s="60">
        <f>3.055+0.115</f>
        <v>3.1700000000000004</v>
      </c>
      <c r="E45" s="60">
        <v>0.115</v>
      </c>
      <c r="F45" s="46">
        <v>3</v>
      </c>
      <c r="G45" s="60">
        <f t="shared" ref="G45:G46" si="7">ROUND(PRODUCT(C45:F45),2)</f>
        <v>1.0900000000000001</v>
      </c>
      <c r="H45" s="44"/>
      <c r="I45" s="44" t="s">
        <v>82</v>
      </c>
    </row>
    <row r="46" spans="1:10">
      <c r="A46" s="44"/>
      <c r="B46" s="39"/>
      <c r="C46" s="44">
        <v>2</v>
      </c>
      <c r="D46" s="60">
        <v>1</v>
      </c>
      <c r="E46" s="60">
        <v>0.115</v>
      </c>
      <c r="F46" s="46">
        <v>3</v>
      </c>
      <c r="G46" s="60">
        <f t="shared" si="7"/>
        <v>0.69</v>
      </c>
      <c r="H46" s="44"/>
      <c r="I46" s="44" t="s">
        <v>167</v>
      </c>
    </row>
    <row r="47" spans="1:10">
      <c r="A47" s="44"/>
      <c r="B47" s="39" t="s">
        <v>36</v>
      </c>
      <c r="C47" s="44">
        <v>1</v>
      </c>
      <c r="D47" s="60">
        <f>1.5+0.115+4.92+0.115+1.8</f>
        <v>8.4500000000000011</v>
      </c>
      <c r="E47" s="64">
        <v>0.23</v>
      </c>
      <c r="F47" s="46">
        <v>3</v>
      </c>
      <c r="G47" s="60">
        <f t="shared" si="4"/>
        <v>5.83</v>
      </c>
      <c r="H47" s="44"/>
      <c r="I47" s="44" t="s">
        <v>83</v>
      </c>
    </row>
    <row r="48" spans="1:10">
      <c r="A48" s="44"/>
      <c r="B48" s="39"/>
      <c r="C48" s="44">
        <v>2</v>
      </c>
      <c r="D48" s="60">
        <f>5.405+0.115</f>
        <v>5.5200000000000005</v>
      </c>
      <c r="E48" s="60">
        <v>0.115</v>
      </c>
      <c r="F48" s="46">
        <v>3</v>
      </c>
      <c r="G48" s="60">
        <f t="shared" ref="G48" si="8">ROUND(PRODUCT(C48:F48),2)</f>
        <v>3.81</v>
      </c>
      <c r="H48" s="44"/>
      <c r="I48" s="44" t="s">
        <v>84</v>
      </c>
    </row>
    <row r="49" spans="1:9">
      <c r="A49" s="44"/>
      <c r="B49" s="39"/>
      <c r="C49" s="44">
        <v>1</v>
      </c>
      <c r="D49" s="60">
        <f>1.5+0.115+4.92+0.115</f>
        <v>6.65</v>
      </c>
      <c r="E49" s="60">
        <v>0.115</v>
      </c>
      <c r="F49" s="46">
        <v>3</v>
      </c>
      <c r="G49" s="60">
        <f t="shared" si="4"/>
        <v>2.29</v>
      </c>
      <c r="H49" s="44"/>
      <c r="I49" s="44" t="s">
        <v>85</v>
      </c>
    </row>
    <row r="50" spans="1:9" ht="14.1" customHeight="1">
      <c r="A50" s="44"/>
      <c r="B50" s="39"/>
      <c r="C50" s="44">
        <v>1</v>
      </c>
      <c r="D50" s="60">
        <v>1.8</v>
      </c>
      <c r="E50" s="60">
        <v>0.115</v>
      </c>
      <c r="F50" s="46">
        <v>3</v>
      </c>
      <c r="G50" s="60">
        <f t="shared" ref="G50" si="9">ROUND(PRODUCT(C50:F50),2)</f>
        <v>0.62</v>
      </c>
      <c r="H50" s="44"/>
      <c r="I50" s="44" t="s">
        <v>86</v>
      </c>
    </row>
    <row r="51" spans="1:9" ht="14.1" customHeight="1">
      <c r="A51" s="44"/>
      <c r="B51" s="39"/>
      <c r="C51" s="44">
        <v>2</v>
      </c>
      <c r="D51" s="60">
        <f>0.115+2.295</f>
        <v>2.41</v>
      </c>
      <c r="E51" s="60">
        <v>0.115</v>
      </c>
      <c r="F51" s="46">
        <v>3</v>
      </c>
      <c r="G51" s="60">
        <f t="shared" ref="G51:G52" si="10">ROUND(PRODUCT(C51:F51),2)</f>
        <v>1.66</v>
      </c>
      <c r="H51" s="44"/>
      <c r="I51" s="44" t="s">
        <v>80</v>
      </c>
    </row>
    <row r="52" spans="1:9" ht="14.1" customHeight="1">
      <c r="A52" s="44"/>
      <c r="B52" s="39"/>
      <c r="C52" s="44">
        <v>1</v>
      </c>
      <c r="D52" s="60">
        <v>1.2</v>
      </c>
      <c r="E52" s="60">
        <v>0.115</v>
      </c>
      <c r="F52" s="46">
        <v>3</v>
      </c>
      <c r="G52" s="60">
        <f t="shared" si="10"/>
        <v>0.41</v>
      </c>
      <c r="H52" s="44"/>
      <c r="I52" s="44" t="s">
        <v>82</v>
      </c>
    </row>
    <row r="53" spans="1:9" ht="14.1" customHeight="1">
      <c r="A53" s="44"/>
      <c r="B53" s="39"/>
      <c r="C53" s="44">
        <v>1</v>
      </c>
      <c r="D53" s="60">
        <v>2.2999999999999998</v>
      </c>
      <c r="E53" s="60">
        <v>0.115</v>
      </c>
      <c r="F53" s="46">
        <v>3</v>
      </c>
      <c r="G53" s="60">
        <f t="shared" ref="G53" si="11">ROUND(PRODUCT(C53:F53),2)</f>
        <v>0.79</v>
      </c>
      <c r="H53" s="44"/>
      <c r="I53" s="44" t="s">
        <v>82</v>
      </c>
    </row>
    <row r="54" spans="1:9" ht="14.1" customHeight="1">
      <c r="A54" s="44"/>
      <c r="B54" s="39"/>
      <c r="C54" s="44">
        <v>2</v>
      </c>
      <c r="D54" s="60">
        <v>1.5</v>
      </c>
      <c r="E54" s="60">
        <v>0.115</v>
      </c>
      <c r="F54" s="46">
        <v>2.5</v>
      </c>
      <c r="G54" s="60">
        <f t="shared" ref="G54" si="12">ROUND(PRODUCT(C54:F54),2)</f>
        <v>0.86</v>
      </c>
      <c r="H54" s="44"/>
      <c r="I54" s="44" t="s">
        <v>84</v>
      </c>
    </row>
    <row r="55" spans="1:9">
      <c r="A55" s="44"/>
      <c r="B55" s="42" t="s">
        <v>91</v>
      </c>
      <c r="C55" s="44"/>
      <c r="D55" s="46"/>
      <c r="E55" s="46"/>
      <c r="F55" s="46"/>
      <c r="G55" s="46"/>
      <c r="H55" s="44"/>
      <c r="I55" s="44"/>
    </row>
    <row r="56" spans="1:9">
      <c r="A56" s="44"/>
      <c r="B56" s="39" t="s">
        <v>88</v>
      </c>
      <c r="C56" s="44">
        <v>6</v>
      </c>
      <c r="D56" s="46">
        <v>1.2</v>
      </c>
      <c r="E56" s="46">
        <v>0.23</v>
      </c>
      <c r="F56" s="46">
        <v>2.1</v>
      </c>
      <c r="G56" s="46">
        <f>+D56*E56*F56*C56</f>
        <v>3.4776000000000007</v>
      </c>
      <c r="H56" s="46"/>
      <c r="I56" s="46"/>
    </row>
    <row r="57" spans="1:9">
      <c r="A57" s="44"/>
      <c r="B57" s="39" t="s">
        <v>89</v>
      </c>
      <c r="C57" s="44">
        <v>3</v>
      </c>
      <c r="D57" s="46">
        <v>0.9</v>
      </c>
      <c r="E57" s="46">
        <v>0.23</v>
      </c>
      <c r="F57" s="46">
        <v>2.1</v>
      </c>
      <c r="G57" s="46">
        <f>+D57*E57*F57*C57</f>
        <v>1.3041</v>
      </c>
      <c r="H57" s="46"/>
      <c r="I57" s="46"/>
    </row>
    <row r="58" spans="1:9">
      <c r="A58" s="44"/>
      <c r="B58" s="39" t="s">
        <v>87</v>
      </c>
      <c r="C58" s="44">
        <v>2</v>
      </c>
      <c r="D58" s="46">
        <v>1.5</v>
      </c>
      <c r="E58" s="46">
        <v>0.23</v>
      </c>
      <c r="F58" s="46">
        <v>1.3</v>
      </c>
      <c r="G58" s="46">
        <f>+D58*E58*F58*C58</f>
        <v>0.89700000000000013</v>
      </c>
      <c r="H58" s="46"/>
      <c r="I58" s="46"/>
    </row>
    <row r="59" spans="1:9">
      <c r="A59" s="44"/>
      <c r="B59" s="39" t="s">
        <v>90</v>
      </c>
      <c r="C59" s="44">
        <v>4</v>
      </c>
      <c r="D59" s="46">
        <v>0.6</v>
      </c>
      <c r="E59" s="46">
        <v>0.23</v>
      </c>
      <c r="F59" s="46">
        <v>0.6</v>
      </c>
      <c r="G59" s="46">
        <f>+D59*E59*F59*C59</f>
        <v>0.33119999999999999</v>
      </c>
      <c r="H59" s="46"/>
      <c r="I59" s="46"/>
    </row>
    <row r="60" spans="1:9" ht="24.05" customHeight="1">
      <c r="A60" s="44"/>
      <c r="B60" s="61"/>
      <c r="C60" s="102" t="s">
        <v>37</v>
      </c>
      <c r="D60" s="102"/>
      <c r="E60" s="102"/>
      <c r="F60" s="102"/>
      <c r="G60" s="57">
        <f>SUM(G41:G54)-SUM(G56:G59)</f>
        <v>40.53009999999999</v>
      </c>
      <c r="H60" s="50" t="s">
        <v>10</v>
      </c>
      <c r="I60" s="50"/>
    </row>
    <row r="61" spans="1:9" ht="40.6" customHeight="1">
      <c r="A61" s="44">
        <f>A40+1</f>
        <v>5</v>
      </c>
      <c r="B61" s="39" t="s">
        <v>181</v>
      </c>
      <c r="C61" s="38"/>
      <c r="D61" s="38"/>
      <c r="E61" s="38"/>
      <c r="F61" s="38"/>
      <c r="G61" s="38"/>
      <c r="H61" s="38"/>
      <c r="I61" s="38"/>
    </row>
    <row r="62" spans="1:9" ht="40.6" customHeight="1">
      <c r="A62" s="44"/>
      <c r="B62" s="39" t="s">
        <v>179</v>
      </c>
      <c r="C62" s="44">
        <v>1</v>
      </c>
      <c r="D62" s="60">
        <f>17.625+11.09+17.625+10.19</f>
        <v>56.53</v>
      </c>
      <c r="E62" s="60"/>
      <c r="F62" s="46">
        <v>3</v>
      </c>
      <c r="G62" s="60">
        <f t="shared" ref="G62" si="13">ROUND(PRODUCT(C62:F62),2)</f>
        <v>169.59</v>
      </c>
      <c r="H62" s="44"/>
      <c r="I62" s="44"/>
    </row>
    <row r="63" spans="1:9">
      <c r="A63" s="44"/>
      <c r="B63" s="42" t="s">
        <v>91</v>
      </c>
      <c r="C63" s="44"/>
      <c r="D63" s="46"/>
      <c r="E63" s="46"/>
      <c r="F63" s="46"/>
      <c r="G63" s="46"/>
      <c r="H63" s="44"/>
      <c r="I63" s="44"/>
    </row>
    <row r="64" spans="1:9">
      <c r="A64" s="44"/>
      <c r="B64" s="39" t="s">
        <v>88</v>
      </c>
      <c r="C64" s="44">
        <v>0</v>
      </c>
      <c r="D64" s="46">
        <v>1.2</v>
      </c>
      <c r="E64" s="46"/>
      <c r="F64" s="46">
        <v>2.1</v>
      </c>
      <c r="G64" s="60">
        <f t="shared" ref="G64:G67" si="14">ROUND(PRODUCT(C64:F64),2)</f>
        <v>0</v>
      </c>
      <c r="H64" s="46"/>
      <c r="I64" s="46"/>
    </row>
    <row r="65" spans="1:9">
      <c r="A65" s="44"/>
      <c r="B65" s="39" t="s">
        <v>89</v>
      </c>
      <c r="C65" s="44">
        <v>0</v>
      </c>
      <c r="D65" s="46">
        <v>0.9</v>
      </c>
      <c r="E65" s="46"/>
      <c r="F65" s="46">
        <v>2.1</v>
      </c>
      <c r="G65" s="60">
        <f t="shared" si="14"/>
        <v>0</v>
      </c>
      <c r="H65" s="46"/>
      <c r="I65" s="46"/>
    </row>
    <row r="66" spans="1:9">
      <c r="A66" s="44"/>
      <c r="B66" s="39" t="s">
        <v>87</v>
      </c>
      <c r="C66" s="44">
        <v>-3</v>
      </c>
      <c r="D66" s="46">
        <v>1.5</v>
      </c>
      <c r="E66" s="46"/>
      <c r="F66" s="46">
        <v>1.3</v>
      </c>
      <c r="G66" s="60">
        <f t="shared" si="14"/>
        <v>-5.85</v>
      </c>
      <c r="H66" s="46"/>
      <c r="I66" s="46"/>
    </row>
    <row r="67" spans="1:9">
      <c r="A67" s="44"/>
      <c r="B67" s="39" t="s">
        <v>90</v>
      </c>
      <c r="C67" s="44">
        <v>-3</v>
      </c>
      <c r="D67" s="46">
        <v>0.6</v>
      </c>
      <c r="E67" s="46"/>
      <c r="F67" s="46">
        <v>0.6</v>
      </c>
      <c r="G67" s="60">
        <f t="shared" si="14"/>
        <v>-1.08</v>
      </c>
      <c r="H67" s="46"/>
      <c r="I67" s="46"/>
    </row>
    <row r="68" spans="1:9">
      <c r="A68" s="44"/>
      <c r="B68" s="61"/>
      <c r="C68" s="102" t="s">
        <v>37</v>
      </c>
      <c r="D68" s="102"/>
      <c r="E68" s="102"/>
      <c r="F68" s="102"/>
      <c r="G68" s="57">
        <f>SUM(G62:G67)</f>
        <v>162.66</v>
      </c>
      <c r="H68" s="50" t="s">
        <v>31</v>
      </c>
      <c r="I68" s="50"/>
    </row>
    <row r="69" spans="1:9" ht="40.6" customHeight="1">
      <c r="A69" s="44">
        <f>A61+1</f>
        <v>6</v>
      </c>
      <c r="B69" s="39" t="s">
        <v>182</v>
      </c>
      <c r="C69" s="38"/>
      <c r="D69" s="38"/>
      <c r="E69" s="38"/>
      <c r="F69" s="38"/>
      <c r="G69" s="38"/>
      <c r="H69" s="38"/>
      <c r="I69" s="38"/>
    </row>
    <row r="70" spans="1:9">
      <c r="A70" s="44"/>
      <c r="B70" s="39" t="s">
        <v>189</v>
      </c>
      <c r="C70" s="44">
        <v>2</v>
      </c>
      <c r="D70" s="44">
        <f>5.405</f>
        <v>5.4050000000000002</v>
      </c>
      <c r="E70" s="60"/>
      <c r="F70" s="46">
        <v>3</v>
      </c>
      <c r="G70" s="60">
        <f t="shared" ref="G70:G94" si="15">ROUND(PRODUCT(C70:F70),2)</f>
        <v>32.43</v>
      </c>
      <c r="H70" s="44"/>
      <c r="I70" s="44"/>
    </row>
    <row r="71" spans="1:9">
      <c r="A71" s="44"/>
      <c r="B71" s="39" t="s">
        <v>189</v>
      </c>
      <c r="C71" s="44">
        <v>4</v>
      </c>
      <c r="D71" s="44">
        <v>2.1150000000000002</v>
      </c>
      <c r="E71" s="60"/>
      <c r="F71" s="46">
        <v>3</v>
      </c>
      <c r="G71" s="60">
        <f t="shared" ref="G71" si="16">ROUND(PRODUCT(C71:F71),2)</f>
        <v>25.38</v>
      </c>
      <c r="H71" s="44"/>
      <c r="I71" s="44"/>
    </row>
    <row r="72" spans="1:9">
      <c r="A72" s="44"/>
      <c r="B72" s="39" t="s">
        <v>69</v>
      </c>
      <c r="C72" s="44">
        <v>2</v>
      </c>
      <c r="D72" s="60">
        <v>7</v>
      </c>
      <c r="E72" s="60"/>
      <c r="F72" s="46">
        <v>3</v>
      </c>
      <c r="G72" s="60">
        <f t="shared" si="15"/>
        <v>42</v>
      </c>
      <c r="H72" s="44"/>
      <c r="I72" s="44"/>
    </row>
    <row r="73" spans="1:9">
      <c r="A73" s="44"/>
      <c r="B73" s="39" t="s">
        <v>69</v>
      </c>
      <c r="C73" s="44">
        <v>2</v>
      </c>
      <c r="D73" s="60">
        <v>5.4050000000000002</v>
      </c>
      <c r="E73" s="60"/>
      <c r="F73" s="46">
        <v>3</v>
      </c>
      <c r="G73" s="60">
        <f t="shared" ref="G73:G87" si="17">ROUND(PRODUCT(C73:F73),2)</f>
        <v>32.43</v>
      </c>
      <c r="H73" s="44"/>
      <c r="I73" s="44"/>
    </row>
    <row r="74" spans="1:9">
      <c r="A74" s="44"/>
      <c r="B74" s="39" t="s">
        <v>69</v>
      </c>
      <c r="C74" s="44">
        <v>2</v>
      </c>
      <c r="D74" s="60">
        <v>0.67</v>
      </c>
      <c r="E74" s="60"/>
      <c r="F74" s="46">
        <v>3</v>
      </c>
      <c r="G74" s="60">
        <f t="shared" si="17"/>
        <v>4.0199999999999996</v>
      </c>
      <c r="H74" s="44"/>
      <c r="I74" s="44"/>
    </row>
    <row r="75" spans="1:9">
      <c r="A75" s="44"/>
      <c r="B75" s="39" t="s">
        <v>183</v>
      </c>
      <c r="C75" s="44">
        <v>2</v>
      </c>
      <c r="D75" s="60">
        <v>4.92</v>
      </c>
      <c r="E75" s="60"/>
      <c r="F75" s="46">
        <v>3</v>
      </c>
      <c r="G75" s="60">
        <f t="shared" ref="G75:G76" si="18">ROUND(PRODUCT(C75:F75),2)</f>
        <v>29.52</v>
      </c>
      <c r="H75" s="44"/>
      <c r="I75" s="44"/>
    </row>
    <row r="76" spans="1:9">
      <c r="A76" s="44"/>
      <c r="B76" s="39" t="s">
        <v>183</v>
      </c>
      <c r="C76" s="44">
        <v>2</v>
      </c>
      <c r="D76" s="60">
        <v>5.9749999999999996</v>
      </c>
      <c r="E76" s="60"/>
      <c r="F76" s="46">
        <v>3</v>
      </c>
      <c r="G76" s="60">
        <f t="shared" si="18"/>
        <v>35.85</v>
      </c>
      <c r="H76" s="44"/>
      <c r="I76" s="44"/>
    </row>
    <row r="77" spans="1:9">
      <c r="A77" s="44"/>
      <c r="B77" s="39" t="s">
        <v>184</v>
      </c>
      <c r="C77" s="44">
        <v>2</v>
      </c>
      <c r="D77" s="60">
        <v>4.5</v>
      </c>
      <c r="E77" s="60"/>
      <c r="F77" s="46">
        <v>3</v>
      </c>
      <c r="G77" s="60">
        <f t="shared" si="17"/>
        <v>27</v>
      </c>
      <c r="H77" s="44"/>
      <c r="I77" s="44"/>
    </row>
    <row r="78" spans="1:9" ht="14.1" customHeight="1">
      <c r="A78" s="44"/>
      <c r="B78" s="39" t="s">
        <v>184</v>
      </c>
      <c r="C78" s="44">
        <v>3</v>
      </c>
      <c r="D78" s="60">
        <v>1.5</v>
      </c>
      <c r="E78" s="60"/>
      <c r="F78" s="46">
        <v>3</v>
      </c>
      <c r="G78" s="60">
        <f t="shared" si="17"/>
        <v>13.5</v>
      </c>
      <c r="H78" s="44"/>
      <c r="I78" s="44"/>
    </row>
    <row r="79" spans="1:9" ht="14.1" customHeight="1">
      <c r="A79" s="44"/>
      <c r="B79" s="39" t="s">
        <v>72</v>
      </c>
      <c r="C79" s="44">
        <v>2</v>
      </c>
      <c r="D79" s="60">
        <v>4.5750000000000002</v>
      </c>
      <c r="E79" s="60"/>
      <c r="F79" s="46">
        <v>3</v>
      </c>
      <c r="G79" s="60">
        <f t="shared" ref="G79:G82" si="19">ROUND(PRODUCT(C79:F79),2)</f>
        <v>27.45</v>
      </c>
      <c r="H79" s="44"/>
      <c r="I79" s="44"/>
    </row>
    <row r="80" spans="1:9" ht="14.1" customHeight="1">
      <c r="A80" s="44"/>
      <c r="B80" s="39" t="s">
        <v>72</v>
      </c>
      <c r="C80" s="44">
        <v>2</v>
      </c>
      <c r="D80" s="60">
        <v>2.2949999999999999</v>
      </c>
      <c r="E80" s="60"/>
      <c r="F80" s="46">
        <v>3</v>
      </c>
      <c r="G80" s="60">
        <f t="shared" si="19"/>
        <v>13.77</v>
      </c>
      <c r="H80" s="44"/>
      <c r="I80" s="44"/>
    </row>
    <row r="81" spans="1:9" ht="14.1" customHeight="1">
      <c r="A81" s="44"/>
      <c r="B81" s="39" t="s">
        <v>73</v>
      </c>
      <c r="C81" s="44">
        <v>2</v>
      </c>
      <c r="D81" s="60">
        <v>3.0550000000000002</v>
      </c>
      <c r="E81" s="60"/>
      <c r="F81" s="46">
        <v>3</v>
      </c>
      <c r="G81" s="60">
        <f t="shared" si="19"/>
        <v>18.329999999999998</v>
      </c>
      <c r="H81" s="44"/>
      <c r="I81" s="44"/>
    </row>
    <row r="82" spans="1:9" ht="14.1" customHeight="1">
      <c r="A82" s="44"/>
      <c r="B82" s="39" t="s">
        <v>73</v>
      </c>
      <c r="C82" s="44">
        <v>2</v>
      </c>
      <c r="D82" s="60">
        <v>2.2999999999999998</v>
      </c>
      <c r="E82" s="60"/>
      <c r="F82" s="46">
        <v>3</v>
      </c>
      <c r="G82" s="60">
        <f t="shared" si="19"/>
        <v>13.8</v>
      </c>
      <c r="H82" s="44"/>
      <c r="I82" s="44"/>
    </row>
    <row r="83" spans="1:9" ht="14.1" customHeight="1">
      <c r="A83" s="44"/>
      <c r="B83" s="39" t="s">
        <v>190</v>
      </c>
      <c r="C83" s="44">
        <v>2</v>
      </c>
      <c r="D83" s="60">
        <f>4.92+5.405+0.115+2.115+0.115+0.115</f>
        <v>12.785</v>
      </c>
      <c r="E83" s="60"/>
      <c r="F83" s="46">
        <v>3</v>
      </c>
      <c r="G83" s="60">
        <f t="shared" si="17"/>
        <v>76.709999999999994</v>
      </c>
      <c r="H83" s="44"/>
      <c r="I83" s="44"/>
    </row>
    <row r="84" spans="1:9" ht="14.1" customHeight="1">
      <c r="A84" s="44"/>
      <c r="B84" s="39" t="s">
        <v>190</v>
      </c>
      <c r="C84" s="44">
        <v>3</v>
      </c>
      <c r="D84" s="60">
        <v>1.8</v>
      </c>
      <c r="E84" s="60"/>
      <c r="F84" s="46">
        <v>3</v>
      </c>
      <c r="G84" s="60">
        <f t="shared" si="17"/>
        <v>16.2</v>
      </c>
      <c r="H84" s="44"/>
      <c r="I84" s="44"/>
    </row>
    <row r="85" spans="1:9" ht="14.1" customHeight="1">
      <c r="A85" s="44"/>
      <c r="B85" s="39" t="s">
        <v>138</v>
      </c>
      <c r="C85" s="44">
        <v>2</v>
      </c>
      <c r="D85" s="60">
        <v>6.99</v>
      </c>
      <c r="E85" s="60"/>
      <c r="F85" s="46">
        <v>3</v>
      </c>
      <c r="G85" s="60">
        <f t="shared" si="17"/>
        <v>41.94</v>
      </c>
      <c r="H85" s="44"/>
      <c r="I85" s="44"/>
    </row>
    <row r="86" spans="1:9" ht="14.1" customHeight="1">
      <c r="A86" s="44"/>
      <c r="B86" s="39" t="s">
        <v>137</v>
      </c>
      <c r="C86" s="44">
        <v>1</v>
      </c>
      <c r="D86" s="60">
        <f>5.405+0.115+0.115</f>
        <v>5.6350000000000007</v>
      </c>
      <c r="E86" s="60"/>
      <c r="F86" s="46">
        <v>3</v>
      </c>
      <c r="G86" s="60">
        <f t="shared" si="17"/>
        <v>16.91</v>
      </c>
      <c r="H86" s="44"/>
      <c r="I86" s="44"/>
    </row>
    <row r="87" spans="1:9" ht="14.1" customHeight="1">
      <c r="A87" s="44"/>
      <c r="B87" s="39" t="s">
        <v>137</v>
      </c>
      <c r="C87" s="44">
        <v>1</v>
      </c>
      <c r="D87" s="60">
        <f>2.295+0.115+0.115</f>
        <v>2.5250000000000004</v>
      </c>
      <c r="E87" s="60"/>
      <c r="F87" s="46">
        <v>3</v>
      </c>
      <c r="G87" s="60">
        <f t="shared" si="17"/>
        <v>7.58</v>
      </c>
      <c r="H87" s="44"/>
      <c r="I87" s="44"/>
    </row>
    <row r="88" spans="1:9" ht="14.1" customHeight="1">
      <c r="A88" s="44"/>
      <c r="B88" s="39" t="s">
        <v>137</v>
      </c>
      <c r="C88" s="44">
        <v>2</v>
      </c>
      <c r="D88" s="60">
        <v>1.37</v>
      </c>
      <c r="E88" s="60"/>
      <c r="F88" s="46">
        <v>3</v>
      </c>
      <c r="G88" s="60">
        <f t="shared" ref="G88" si="20">ROUND(PRODUCT(C88:F88),2)</f>
        <v>8.2200000000000006</v>
      </c>
      <c r="H88" s="44"/>
      <c r="I88" s="44"/>
    </row>
    <row r="89" spans="1:9" ht="14.1" customHeight="1">
      <c r="A89" s="44"/>
      <c r="B89" s="39" t="s">
        <v>137</v>
      </c>
      <c r="C89" s="44">
        <v>1</v>
      </c>
      <c r="D89" s="60">
        <v>9.73</v>
      </c>
      <c r="E89" s="60"/>
      <c r="F89" s="46">
        <v>3</v>
      </c>
      <c r="G89" s="60">
        <f t="shared" ref="G89" si="21">ROUND(PRODUCT(C89:F89),2)</f>
        <v>29.19</v>
      </c>
      <c r="H89" s="44"/>
      <c r="I89" s="44"/>
    </row>
    <row r="90" spans="1:9">
      <c r="A90" s="44"/>
      <c r="B90" s="42" t="s">
        <v>91</v>
      </c>
      <c r="C90" s="44"/>
      <c r="D90" s="46"/>
      <c r="E90" s="46"/>
      <c r="F90" s="46"/>
      <c r="G90" s="46"/>
      <c r="H90" s="44"/>
      <c r="I90" s="44"/>
    </row>
    <row r="91" spans="1:9">
      <c r="A91" s="44"/>
      <c r="B91" s="39" t="s">
        <v>88</v>
      </c>
      <c r="C91" s="44">
        <v>-12</v>
      </c>
      <c r="D91" s="46">
        <v>1.2</v>
      </c>
      <c r="E91" s="46"/>
      <c r="F91" s="46">
        <v>2.1</v>
      </c>
      <c r="G91" s="60">
        <f t="shared" si="15"/>
        <v>-30.24</v>
      </c>
      <c r="H91" s="46"/>
      <c r="I91" s="46"/>
    </row>
    <row r="92" spans="1:9">
      <c r="A92" s="44"/>
      <c r="B92" s="39" t="s">
        <v>89</v>
      </c>
      <c r="C92" s="44">
        <v>-6</v>
      </c>
      <c r="D92" s="46">
        <v>0.9</v>
      </c>
      <c r="E92" s="46"/>
      <c r="F92" s="46">
        <v>2.1</v>
      </c>
      <c r="G92" s="60">
        <f t="shared" si="15"/>
        <v>-11.34</v>
      </c>
      <c r="H92" s="46"/>
      <c r="I92" s="46"/>
    </row>
    <row r="93" spans="1:9">
      <c r="A93" s="44"/>
      <c r="B93" s="39" t="s">
        <v>87</v>
      </c>
      <c r="C93" s="44">
        <v>-3</v>
      </c>
      <c r="D93" s="46">
        <v>1.5</v>
      </c>
      <c r="E93" s="46"/>
      <c r="F93" s="46">
        <v>1.3</v>
      </c>
      <c r="G93" s="60">
        <f t="shared" si="15"/>
        <v>-5.85</v>
      </c>
      <c r="H93" s="46"/>
      <c r="I93" s="46"/>
    </row>
    <row r="94" spans="1:9">
      <c r="A94" s="44"/>
      <c r="B94" s="39" t="s">
        <v>90</v>
      </c>
      <c r="C94" s="44">
        <v>-4</v>
      </c>
      <c r="D94" s="46">
        <v>0.6</v>
      </c>
      <c r="E94" s="46"/>
      <c r="F94" s="46">
        <v>0.6</v>
      </c>
      <c r="G94" s="60">
        <f t="shared" si="15"/>
        <v>-1.44</v>
      </c>
      <c r="H94" s="46"/>
      <c r="I94" s="46"/>
    </row>
    <row r="95" spans="1:9">
      <c r="A95" s="44"/>
      <c r="B95" s="39"/>
      <c r="C95" s="44"/>
      <c r="D95" s="46"/>
      <c r="E95" s="46"/>
      <c r="F95" s="46"/>
      <c r="G95" s="46"/>
      <c r="H95" s="38"/>
      <c r="I95" s="38"/>
    </row>
    <row r="96" spans="1:9">
      <c r="A96" s="44"/>
      <c r="B96" s="61"/>
      <c r="C96" s="102" t="s">
        <v>37</v>
      </c>
      <c r="D96" s="102"/>
      <c r="E96" s="102"/>
      <c r="F96" s="102"/>
      <c r="G96" s="57">
        <f>SUM(G70:G95)</f>
        <v>463.36</v>
      </c>
      <c r="H96" s="50" t="s">
        <v>31</v>
      </c>
      <c r="I96" s="50"/>
    </row>
    <row r="97" spans="1:9" ht="108.5" customHeight="1">
      <c r="A97" s="44">
        <f>A69+1</f>
        <v>7</v>
      </c>
      <c r="B97" s="39" t="s">
        <v>92</v>
      </c>
      <c r="C97" s="38"/>
      <c r="D97" s="38"/>
      <c r="E97" s="38"/>
      <c r="F97" s="38"/>
      <c r="G97" s="38"/>
      <c r="H97" s="38"/>
      <c r="I97" s="38"/>
    </row>
    <row r="98" spans="1:9">
      <c r="A98" s="44"/>
      <c r="B98" s="40" t="s">
        <v>39</v>
      </c>
      <c r="C98" s="44">
        <v>1</v>
      </c>
      <c r="D98" s="46">
        <f>17.625-(1.37-0.23)</f>
        <v>16.484999999999999</v>
      </c>
      <c r="E98" s="46">
        <f>11.09</f>
        <v>11.09</v>
      </c>
      <c r="F98" s="46" t="s">
        <v>32</v>
      </c>
      <c r="G98" s="60">
        <f t="shared" ref="G98:G101" si="22">ROUND(PRODUCT(C98:F98),2)</f>
        <v>182.82</v>
      </c>
      <c r="H98" s="50"/>
      <c r="I98" s="50"/>
    </row>
    <row r="99" spans="1:9">
      <c r="A99" s="44"/>
      <c r="B99" s="40"/>
      <c r="C99" s="44">
        <v>-1</v>
      </c>
      <c r="D99" s="46">
        <f>(0.23+1.37+0.115+1+0.115+1+0.115+4.63)</f>
        <v>8.5749999999999993</v>
      </c>
      <c r="E99" s="46">
        <v>0.67</v>
      </c>
      <c r="F99" s="46"/>
      <c r="G99" s="60">
        <f t="shared" si="22"/>
        <v>-5.75</v>
      </c>
      <c r="H99" s="50"/>
      <c r="I99" s="50"/>
    </row>
    <row r="100" spans="1:9">
      <c r="A100" s="44"/>
      <c r="B100" s="40"/>
      <c r="C100" s="44">
        <v>-1</v>
      </c>
      <c r="D100" s="46">
        <f>0.23+1.95+0.23</f>
        <v>2.41</v>
      </c>
      <c r="E100" s="46">
        <v>6.99</v>
      </c>
      <c r="F100" s="46"/>
      <c r="G100" s="60">
        <f t="shared" si="22"/>
        <v>-16.850000000000001</v>
      </c>
      <c r="H100" s="50"/>
      <c r="I100" s="50"/>
    </row>
    <row r="101" spans="1:9">
      <c r="A101" s="44"/>
      <c r="B101" s="40"/>
      <c r="C101" s="44">
        <v>1</v>
      </c>
      <c r="D101" s="46">
        <v>3.0550000000000002</v>
      </c>
      <c r="E101" s="46">
        <v>1.2</v>
      </c>
      <c r="F101" s="46"/>
      <c r="G101" s="60">
        <f t="shared" si="22"/>
        <v>3.67</v>
      </c>
      <c r="H101" s="50"/>
      <c r="I101" s="50"/>
    </row>
    <row r="102" spans="1:9">
      <c r="A102" s="44"/>
      <c r="B102" s="61"/>
      <c r="C102" s="102" t="s">
        <v>37</v>
      </c>
      <c r="D102" s="102"/>
      <c r="E102" s="102"/>
      <c r="F102" s="102"/>
      <c r="G102" s="57">
        <f>SUM(G98:G101)</f>
        <v>163.89</v>
      </c>
      <c r="H102" s="50" t="s">
        <v>31</v>
      </c>
      <c r="I102" s="50"/>
    </row>
    <row r="103" spans="1:9" ht="108.5" customHeight="1">
      <c r="A103" s="44">
        <f>A97+1</f>
        <v>8</v>
      </c>
      <c r="B103" s="39" t="s">
        <v>93</v>
      </c>
      <c r="C103" s="38"/>
      <c r="D103" s="38"/>
      <c r="E103" s="38"/>
      <c r="F103" s="38"/>
      <c r="G103" s="38"/>
      <c r="H103" s="38"/>
      <c r="I103" s="38"/>
    </row>
    <row r="104" spans="1:9" ht="24.55" customHeight="1">
      <c r="A104" s="44"/>
      <c r="B104" s="40" t="s">
        <v>39</v>
      </c>
      <c r="C104" s="44">
        <v>1</v>
      </c>
      <c r="D104" s="46">
        <v>1.37</v>
      </c>
      <c r="E104" s="46">
        <v>9.73</v>
      </c>
      <c r="F104" s="46" t="s">
        <v>32</v>
      </c>
      <c r="G104" s="64">
        <f t="shared" ref="G104" si="23">ROUND(PRODUCT(C104:F104),2)</f>
        <v>13.33</v>
      </c>
      <c r="H104" s="50"/>
      <c r="I104" s="50"/>
    </row>
    <row r="105" spans="1:9">
      <c r="A105" s="44"/>
      <c r="B105" s="61"/>
      <c r="C105" s="102" t="s">
        <v>37</v>
      </c>
      <c r="D105" s="102"/>
      <c r="E105" s="102"/>
      <c r="F105" s="102"/>
      <c r="G105" s="58">
        <f>SUM(G104:G104)</f>
        <v>13.33</v>
      </c>
      <c r="H105" s="50" t="s">
        <v>31</v>
      </c>
      <c r="I105" s="50"/>
    </row>
    <row r="106" spans="1:9" ht="20" customHeight="1">
      <c r="A106" s="50">
        <f>A103+1</f>
        <v>9</v>
      </c>
      <c r="B106" s="42" t="s">
        <v>146</v>
      </c>
      <c r="C106" s="38"/>
      <c r="D106" s="38"/>
      <c r="E106" s="38"/>
      <c r="F106" s="38"/>
      <c r="G106" s="38"/>
      <c r="H106" s="38"/>
      <c r="I106" s="38"/>
    </row>
    <row r="107" spans="1:9">
      <c r="A107" s="44"/>
      <c r="B107" s="40" t="s">
        <v>141</v>
      </c>
      <c r="C107" s="44">
        <v>2</v>
      </c>
      <c r="D107" s="46">
        <v>5.5049999999999999</v>
      </c>
      <c r="E107" s="46"/>
      <c r="F107" s="46">
        <v>2.1</v>
      </c>
      <c r="G107" s="64">
        <f t="shared" ref="G107:G114" si="24">ROUND(PRODUCT(C107:F107),2)</f>
        <v>23.12</v>
      </c>
      <c r="H107" s="50"/>
      <c r="I107" s="50"/>
    </row>
    <row r="108" spans="1:9">
      <c r="A108" s="44"/>
      <c r="B108" s="40" t="s">
        <v>141</v>
      </c>
      <c r="C108" s="44">
        <v>2</v>
      </c>
      <c r="D108" s="46">
        <v>2.1150000000000002</v>
      </c>
      <c r="E108" s="46"/>
      <c r="F108" s="46">
        <v>2.1</v>
      </c>
      <c r="G108" s="64">
        <f t="shared" si="24"/>
        <v>8.8800000000000008</v>
      </c>
      <c r="H108" s="50"/>
      <c r="I108" s="50"/>
    </row>
    <row r="109" spans="1:9">
      <c r="A109" s="44"/>
      <c r="B109" s="40" t="s">
        <v>142</v>
      </c>
      <c r="C109" s="44">
        <v>2</v>
      </c>
      <c r="D109" s="46">
        <v>4.5</v>
      </c>
      <c r="E109" s="46"/>
      <c r="F109" s="46">
        <v>2.1</v>
      </c>
      <c r="G109" s="64">
        <f t="shared" si="24"/>
        <v>18.899999999999999</v>
      </c>
      <c r="H109" s="50"/>
      <c r="I109" s="50"/>
    </row>
    <row r="110" spans="1:9">
      <c r="A110" s="44"/>
      <c r="B110" s="40" t="s">
        <v>142</v>
      </c>
      <c r="C110" s="44">
        <v>2</v>
      </c>
      <c r="D110" s="46">
        <v>1.5</v>
      </c>
      <c r="E110" s="46"/>
      <c r="F110" s="46">
        <v>2.1</v>
      </c>
      <c r="G110" s="64">
        <f t="shared" si="24"/>
        <v>6.3</v>
      </c>
      <c r="H110" s="50"/>
      <c r="I110" s="50"/>
    </row>
    <row r="111" spans="1:9">
      <c r="A111" s="44"/>
      <c r="B111" s="51" t="s">
        <v>143</v>
      </c>
      <c r="C111" s="44"/>
      <c r="D111" s="46"/>
      <c r="E111" s="46"/>
      <c r="F111" s="46"/>
      <c r="G111" s="64"/>
      <c r="H111" s="50"/>
      <c r="I111" s="50"/>
    </row>
    <row r="112" spans="1:9">
      <c r="A112" s="44"/>
      <c r="B112" s="40" t="s">
        <v>145</v>
      </c>
      <c r="C112" s="44">
        <v>-3</v>
      </c>
      <c r="D112" s="46">
        <v>1.2</v>
      </c>
      <c r="E112" s="46"/>
      <c r="F112" s="46">
        <v>2.1</v>
      </c>
      <c r="G112" s="64">
        <f t="shared" si="24"/>
        <v>-7.56</v>
      </c>
      <c r="H112" s="50"/>
      <c r="I112" s="50"/>
    </row>
    <row r="113" spans="1:9">
      <c r="A113" s="44"/>
      <c r="B113" s="40" t="s">
        <v>144</v>
      </c>
      <c r="C113" s="44">
        <v>-3</v>
      </c>
      <c r="D113" s="46">
        <v>0.6</v>
      </c>
      <c r="E113" s="46"/>
      <c r="F113" s="46">
        <v>0.6</v>
      </c>
      <c r="G113" s="64">
        <f t="shared" si="24"/>
        <v>-1.08</v>
      </c>
      <c r="H113" s="50"/>
      <c r="I113" s="50"/>
    </row>
    <row r="114" spans="1:9">
      <c r="A114" s="44"/>
      <c r="B114" s="40" t="s">
        <v>147</v>
      </c>
      <c r="C114" s="44">
        <v>1</v>
      </c>
      <c r="D114" s="46">
        <f>10.19+17.625+11.09+17.625</f>
        <v>56.53</v>
      </c>
      <c r="E114" s="46"/>
      <c r="F114" s="46">
        <v>0.15</v>
      </c>
      <c r="G114" s="64">
        <f t="shared" si="24"/>
        <v>8.48</v>
      </c>
      <c r="H114" s="50"/>
      <c r="I114" s="50"/>
    </row>
    <row r="115" spans="1:9">
      <c r="A115" s="44"/>
      <c r="B115" s="61"/>
      <c r="C115" s="102" t="s">
        <v>37</v>
      </c>
      <c r="D115" s="102"/>
      <c r="E115" s="102"/>
      <c r="F115" s="102"/>
      <c r="G115" s="58">
        <f>SUM(G107:G114)</f>
        <v>57.039999999999992</v>
      </c>
      <c r="H115" s="50" t="s">
        <v>31</v>
      </c>
      <c r="I115" s="50"/>
    </row>
    <row r="116" spans="1:9">
      <c r="A116" s="44"/>
      <c r="B116" s="61"/>
      <c r="C116" s="56"/>
      <c r="D116" s="56"/>
      <c r="E116" s="56"/>
      <c r="F116" s="56"/>
      <c r="G116" s="58"/>
      <c r="H116" s="50"/>
      <c r="I116" s="50"/>
    </row>
    <row r="117" spans="1:9" ht="32.75">
      <c r="A117" s="44">
        <f>A106+1</f>
        <v>10</v>
      </c>
      <c r="B117" s="39" t="s">
        <v>16</v>
      </c>
      <c r="C117" s="38"/>
      <c r="D117" s="38"/>
      <c r="E117" s="38"/>
      <c r="F117" s="38"/>
      <c r="G117" s="38"/>
      <c r="H117" s="38"/>
      <c r="I117" s="38"/>
    </row>
    <row r="118" spans="1:9" ht="15.05" customHeight="1">
      <c r="A118" s="44"/>
      <c r="B118" s="39" t="s">
        <v>188</v>
      </c>
      <c r="C118" s="44">
        <v>1</v>
      </c>
      <c r="D118" s="46">
        <f>10.19+17.625+11.09+17.625</f>
        <v>56.53</v>
      </c>
      <c r="E118" s="46" t="s">
        <v>32</v>
      </c>
      <c r="F118" s="46">
        <v>7</v>
      </c>
      <c r="G118" s="64">
        <f t="shared" ref="G118" si="25">ROUND(PRODUCT(C118:F118),2)</f>
        <v>395.71</v>
      </c>
      <c r="H118" s="50"/>
      <c r="I118" s="50" t="s">
        <v>187</v>
      </c>
    </row>
    <row r="119" spans="1:9" ht="23.1" customHeight="1">
      <c r="A119" s="44"/>
      <c r="B119" s="51"/>
      <c r="C119" s="102" t="s">
        <v>37</v>
      </c>
      <c r="D119" s="102"/>
      <c r="E119" s="102"/>
      <c r="F119" s="102"/>
      <c r="G119" s="58">
        <f>SUM(G118:G118)</f>
        <v>395.71</v>
      </c>
      <c r="H119" s="50" t="s">
        <v>40</v>
      </c>
      <c r="I119" s="50"/>
    </row>
    <row r="120" spans="1:9" ht="60.75" customHeight="1">
      <c r="A120" s="44">
        <f>A117+1</f>
        <v>11</v>
      </c>
      <c r="B120" s="39" t="s">
        <v>180</v>
      </c>
      <c r="C120" s="38"/>
      <c r="D120" s="38"/>
      <c r="E120" s="38"/>
      <c r="F120" s="38"/>
      <c r="G120" s="38"/>
      <c r="H120" s="38"/>
      <c r="I120" s="38"/>
    </row>
    <row r="121" spans="1:9" ht="15.05" customHeight="1">
      <c r="A121" s="44"/>
      <c r="B121" s="42" t="s">
        <v>41</v>
      </c>
      <c r="C121" s="44"/>
      <c r="D121" s="46"/>
      <c r="E121" s="46"/>
      <c r="F121" s="46"/>
      <c r="G121" s="58"/>
      <c r="H121" s="50"/>
      <c r="I121" s="50"/>
    </row>
    <row r="122" spans="1:9" ht="15.05" customHeight="1">
      <c r="A122" s="44"/>
      <c r="B122" s="39" t="s">
        <v>94</v>
      </c>
      <c r="C122" s="44">
        <v>1</v>
      </c>
      <c r="D122" s="46">
        <f>G96</f>
        <v>463.36</v>
      </c>
      <c r="E122" s="46" t="s">
        <v>32</v>
      </c>
      <c r="F122" s="46" t="s">
        <v>32</v>
      </c>
      <c r="G122" s="60">
        <f t="shared" ref="G122:G123" si="26">ROUND(PRODUCT(C122:F122),2)</f>
        <v>463.36</v>
      </c>
      <c r="H122" s="50"/>
      <c r="I122" s="50"/>
    </row>
    <row r="123" spans="1:9" ht="15.05" customHeight="1">
      <c r="A123" s="44"/>
      <c r="B123" s="39" t="s">
        <v>54</v>
      </c>
      <c r="C123" s="44">
        <v>1</v>
      </c>
      <c r="D123" s="46">
        <f>17.265-1.37-0.23</f>
        <v>15.664999999999999</v>
      </c>
      <c r="E123" s="46"/>
      <c r="F123" s="46">
        <v>11.09</v>
      </c>
      <c r="G123" s="60">
        <f t="shared" si="26"/>
        <v>173.72</v>
      </c>
      <c r="H123" s="50"/>
      <c r="I123" s="50" t="s">
        <v>185</v>
      </c>
    </row>
    <row r="124" spans="1:9">
      <c r="A124" s="44"/>
      <c r="B124" s="51" t="s">
        <v>37</v>
      </c>
      <c r="C124" s="102" t="s">
        <v>37</v>
      </c>
      <c r="D124" s="102"/>
      <c r="E124" s="102"/>
      <c r="F124" s="102"/>
      <c r="G124" s="57">
        <f>SUM(G122:G123)</f>
        <v>637.08000000000004</v>
      </c>
      <c r="H124" s="50" t="s">
        <v>40</v>
      </c>
      <c r="I124" s="50"/>
    </row>
    <row r="125" spans="1:9" ht="18" customHeight="1">
      <c r="A125" s="44">
        <f>A120+1</f>
        <v>12</v>
      </c>
      <c r="B125" s="40" t="s">
        <v>17</v>
      </c>
      <c r="C125" s="44"/>
      <c r="D125" s="44"/>
      <c r="E125" s="44"/>
      <c r="F125" s="44"/>
      <c r="G125" s="44"/>
      <c r="H125" s="44"/>
      <c r="I125" s="44"/>
    </row>
    <row r="126" spans="1:9" ht="89.55" customHeight="1">
      <c r="A126" s="44" t="s">
        <v>18</v>
      </c>
      <c r="B126" s="39" t="s">
        <v>95</v>
      </c>
      <c r="C126" s="65">
        <v>6</v>
      </c>
      <c r="D126" s="46" t="s">
        <v>32</v>
      </c>
      <c r="E126" s="46">
        <v>1.2</v>
      </c>
      <c r="F126" s="46">
        <v>2.1</v>
      </c>
      <c r="G126" s="64">
        <f t="shared" ref="G126:G127" si="27">ROUND(PRODUCT(C126:F126),2)</f>
        <v>15.12</v>
      </c>
      <c r="H126" s="58" t="s">
        <v>31</v>
      </c>
      <c r="I126" s="58"/>
    </row>
    <row r="127" spans="1:9" ht="65.3" customHeight="1">
      <c r="A127" s="44" t="s">
        <v>19</v>
      </c>
      <c r="B127" s="39" t="s">
        <v>96</v>
      </c>
      <c r="C127" s="65">
        <v>3</v>
      </c>
      <c r="D127" s="46" t="s">
        <v>32</v>
      </c>
      <c r="E127" s="46">
        <v>1.5</v>
      </c>
      <c r="F127" s="46">
        <v>1.3</v>
      </c>
      <c r="G127" s="64">
        <f t="shared" si="27"/>
        <v>5.85</v>
      </c>
      <c r="H127" s="58" t="s">
        <v>31</v>
      </c>
      <c r="I127" s="58"/>
    </row>
    <row r="128" spans="1:9" ht="65.45" customHeight="1">
      <c r="A128" s="44" t="s">
        <v>20</v>
      </c>
      <c r="B128" s="66" t="s">
        <v>97</v>
      </c>
      <c r="C128" s="65">
        <v>8</v>
      </c>
      <c r="D128" s="46" t="s">
        <v>32</v>
      </c>
      <c r="E128" s="46">
        <v>0.9</v>
      </c>
      <c r="F128" s="46">
        <v>2.1</v>
      </c>
      <c r="G128" s="64">
        <f t="shared" ref="G128:G131" si="28">ROUND(PRODUCT(C128:F128),2)</f>
        <v>15.12</v>
      </c>
      <c r="H128" s="58" t="s">
        <v>31</v>
      </c>
      <c r="I128" s="58"/>
    </row>
    <row r="129" spans="1:9" ht="65.45" customHeight="1">
      <c r="A129" s="44" t="s">
        <v>121</v>
      </c>
      <c r="B129" s="66" t="s">
        <v>122</v>
      </c>
      <c r="C129" s="65">
        <v>4</v>
      </c>
      <c r="D129" s="46" t="s">
        <v>32</v>
      </c>
      <c r="E129" s="46">
        <v>0.6</v>
      </c>
      <c r="F129" s="46">
        <v>0.6</v>
      </c>
      <c r="G129" s="64">
        <f t="shared" ref="G129" si="29">ROUND(PRODUCT(C129:F129),2)</f>
        <v>1.44</v>
      </c>
      <c r="H129" s="58" t="s">
        <v>31</v>
      </c>
      <c r="I129" s="58"/>
    </row>
    <row r="130" spans="1:9" ht="78.05" customHeight="1">
      <c r="A130" s="44">
        <f>A125+1</f>
        <v>13</v>
      </c>
      <c r="B130" s="39" t="s">
        <v>42</v>
      </c>
      <c r="C130" s="65">
        <v>3</v>
      </c>
      <c r="D130" s="46"/>
      <c r="E130" s="46"/>
      <c r="F130" s="46"/>
      <c r="G130" s="64">
        <f>G127</f>
        <v>5.85</v>
      </c>
      <c r="H130" s="58" t="s">
        <v>31</v>
      </c>
      <c r="I130" s="58"/>
    </row>
    <row r="131" spans="1:9" ht="90.5" customHeight="1">
      <c r="A131" s="44">
        <f t="shared" ref="A131:A139" si="30">A130+1</f>
        <v>14</v>
      </c>
      <c r="B131" s="39" t="s">
        <v>98</v>
      </c>
      <c r="C131" s="65">
        <v>1</v>
      </c>
      <c r="D131" s="46">
        <v>17.265000000000001</v>
      </c>
      <c r="E131" s="46">
        <f>11.09+1.2</f>
        <v>12.29</v>
      </c>
      <c r="F131" s="46"/>
      <c r="G131" s="64">
        <f t="shared" si="28"/>
        <v>212.19</v>
      </c>
      <c r="H131" s="58" t="s">
        <v>31</v>
      </c>
      <c r="I131" s="58"/>
    </row>
    <row r="132" spans="1:9" ht="108" customHeight="1">
      <c r="A132" s="44">
        <f t="shared" si="30"/>
        <v>15</v>
      </c>
      <c r="B132" s="39" t="s">
        <v>101</v>
      </c>
      <c r="C132" s="65">
        <v>1</v>
      </c>
      <c r="D132" s="46">
        <v>17.265000000000001</v>
      </c>
      <c r="E132" s="46">
        <f>11.09+1.2</f>
        <v>12.29</v>
      </c>
      <c r="F132" s="46"/>
      <c r="G132" s="64">
        <f t="shared" ref="G132:G134" si="31">ROUND(PRODUCT(C132:F132),2)</f>
        <v>212.19</v>
      </c>
      <c r="H132" s="58" t="s">
        <v>31</v>
      </c>
      <c r="I132" s="58"/>
    </row>
    <row r="133" spans="1:9" ht="50.6" customHeight="1">
      <c r="A133" s="44">
        <f t="shared" si="30"/>
        <v>16</v>
      </c>
      <c r="B133" s="40" t="s">
        <v>124</v>
      </c>
      <c r="C133" s="44">
        <v>5</v>
      </c>
      <c r="D133" s="44"/>
      <c r="E133" s="44"/>
      <c r="F133" s="44"/>
      <c r="G133" s="64">
        <f t="shared" si="31"/>
        <v>5</v>
      </c>
      <c r="H133" s="44" t="s">
        <v>22</v>
      </c>
      <c r="I133" s="44"/>
    </row>
    <row r="134" spans="1:9" ht="50.6" customHeight="1">
      <c r="A134" s="44">
        <f t="shared" si="30"/>
        <v>17</v>
      </c>
      <c r="B134" s="40" t="s">
        <v>125</v>
      </c>
      <c r="C134" s="44">
        <v>3</v>
      </c>
      <c r="D134" s="44"/>
      <c r="E134" s="44"/>
      <c r="F134" s="44"/>
      <c r="G134" s="64">
        <f t="shared" si="31"/>
        <v>3</v>
      </c>
      <c r="H134" s="44" t="s">
        <v>22</v>
      </c>
      <c r="I134" s="44"/>
    </row>
    <row r="135" spans="1:9">
      <c r="A135" s="44">
        <f t="shared" si="30"/>
        <v>18</v>
      </c>
      <c r="B135" s="40" t="s">
        <v>126</v>
      </c>
      <c r="C135" s="44">
        <v>20</v>
      </c>
      <c r="D135" s="44"/>
      <c r="E135" s="44"/>
      <c r="F135" s="44"/>
      <c r="G135" s="64">
        <f t="shared" ref="G135:G144" si="32">ROUND(PRODUCT(C135:F135),2)</f>
        <v>20</v>
      </c>
      <c r="H135" s="44" t="s">
        <v>135</v>
      </c>
      <c r="I135" s="44"/>
    </row>
    <row r="136" spans="1:9">
      <c r="A136" s="44">
        <f t="shared" si="30"/>
        <v>19</v>
      </c>
      <c r="B136" s="40" t="s">
        <v>169</v>
      </c>
      <c r="C136" s="44">
        <v>40</v>
      </c>
      <c r="D136" s="44"/>
      <c r="E136" s="44"/>
      <c r="F136" s="44"/>
      <c r="G136" s="64">
        <f t="shared" si="32"/>
        <v>40</v>
      </c>
      <c r="H136" s="44" t="s">
        <v>135</v>
      </c>
      <c r="I136" s="44"/>
    </row>
    <row r="137" spans="1:9">
      <c r="A137" s="44">
        <f t="shared" si="30"/>
        <v>20</v>
      </c>
      <c r="B137" s="40" t="s">
        <v>127</v>
      </c>
      <c r="C137" s="44">
        <v>30</v>
      </c>
      <c r="D137" s="44"/>
      <c r="E137" s="44"/>
      <c r="F137" s="44"/>
      <c r="G137" s="64">
        <f t="shared" si="32"/>
        <v>30</v>
      </c>
      <c r="H137" s="44" t="s">
        <v>135</v>
      </c>
      <c r="I137" s="44"/>
    </row>
    <row r="138" spans="1:9">
      <c r="A138" s="44">
        <f t="shared" si="30"/>
        <v>21</v>
      </c>
      <c r="B138" s="40" t="s">
        <v>128</v>
      </c>
      <c r="C138" s="44">
        <v>4</v>
      </c>
      <c r="D138" s="44"/>
      <c r="E138" s="44"/>
      <c r="F138" s="44"/>
      <c r="G138" s="64">
        <f t="shared" si="32"/>
        <v>4</v>
      </c>
      <c r="H138" s="44" t="s">
        <v>22</v>
      </c>
      <c r="I138" s="44"/>
    </row>
    <row r="139" spans="1:9" ht="32.75">
      <c r="A139" s="44">
        <f t="shared" si="30"/>
        <v>22</v>
      </c>
      <c r="B139" s="40" t="s">
        <v>129</v>
      </c>
      <c r="C139" s="44">
        <v>3</v>
      </c>
      <c r="D139" s="44"/>
      <c r="E139" s="44"/>
      <c r="F139" s="44"/>
      <c r="G139" s="64">
        <f t="shared" si="32"/>
        <v>3</v>
      </c>
      <c r="H139" s="44" t="s">
        <v>22</v>
      </c>
      <c r="I139" s="44"/>
    </row>
    <row r="140" spans="1:9">
      <c r="A140" s="44">
        <f t="shared" ref="A140:A145" si="33">A139+1</f>
        <v>23</v>
      </c>
      <c r="B140" s="40" t="s">
        <v>130</v>
      </c>
      <c r="C140" s="44">
        <v>3</v>
      </c>
      <c r="D140" s="44"/>
      <c r="E140" s="44"/>
      <c r="F140" s="44"/>
      <c r="G140" s="64">
        <f t="shared" si="32"/>
        <v>3</v>
      </c>
      <c r="H140" s="44" t="s">
        <v>22</v>
      </c>
      <c r="I140" s="44"/>
    </row>
    <row r="141" spans="1:9" ht="32.75">
      <c r="A141" s="44">
        <f t="shared" si="33"/>
        <v>24</v>
      </c>
      <c r="B141" s="40" t="s">
        <v>131</v>
      </c>
      <c r="C141" s="44">
        <v>10</v>
      </c>
      <c r="D141" s="44"/>
      <c r="E141" s="44"/>
      <c r="F141" s="44"/>
      <c r="G141" s="64">
        <f t="shared" si="32"/>
        <v>10</v>
      </c>
      <c r="H141" s="44" t="s">
        <v>22</v>
      </c>
      <c r="I141" s="44"/>
    </row>
    <row r="142" spans="1:9" ht="32.75">
      <c r="A142" s="44">
        <f t="shared" si="33"/>
        <v>25</v>
      </c>
      <c r="B142" s="40" t="s">
        <v>132</v>
      </c>
      <c r="C142" s="44">
        <v>3</v>
      </c>
      <c r="D142" s="44"/>
      <c r="E142" s="44"/>
      <c r="F142" s="44"/>
      <c r="G142" s="64">
        <f t="shared" si="32"/>
        <v>3</v>
      </c>
      <c r="H142" s="44" t="s">
        <v>22</v>
      </c>
      <c r="I142" s="44"/>
    </row>
    <row r="143" spans="1:9">
      <c r="A143" s="44">
        <f t="shared" si="33"/>
        <v>26</v>
      </c>
      <c r="B143" s="40" t="s">
        <v>133</v>
      </c>
      <c r="C143" s="44">
        <v>3</v>
      </c>
      <c r="D143" s="44"/>
      <c r="E143" s="44"/>
      <c r="F143" s="44"/>
      <c r="G143" s="64">
        <f t="shared" si="32"/>
        <v>3</v>
      </c>
      <c r="H143" s="44" t="s">
        <v>22</v>
      </c>
      <c r="I143" s="44"/>
    </row>
    <row r="144" spans="1:9">
      <c r="A144" s="44">
        <f t="shared" si="33"/>
        <v>27</v>
      </c>
      <c r="B144" s="40" t="s">
        <v>134</v>
      </c>
      <c r="C144" s="44">
        <v>3</v>
      </c>
      <c r="D144" s="44"/>
      <c r="E144" s="44"/>
      <c r="F144" s="44"/>
      <c r="G144" s="64">
        <f t="shared" si="32"/>
        <v>3</v>
      </c>
      <c r="H144" s="44" t="s">
        <v>22</v>
      </c>
      <c r="I144" s="44"/>
    </row>
    <row r="145" spans="1:9" ht="20" customHeight="1">
      <c r="A145" s="44">
        <f t="shared" si="33"/>
        <v>28</v>
      </c>
      <c r="B145" s="42" t="s">
        <v>160</v>
      </c>
      <c r="C145" s="38"/>
      <c r="D145" s="38"/>
      <c r="E145" s="38"/>
      <c r="F145" s="38"/>
      <c r="G145" s="38"/>
      <c r="H145" s="38"/>
      <c r="I145" s="38"/>
    </row>
    <row r="146" spans="1:9">
      <c r="A146" s="44"/>
      <c r="B146" s="39" t="s">
        <v>161</v>
      </c>
      <c r="C146" s="44">
        <v>6</v>
      </c>
      <c r="D146" s="46"/>
      <c r="E146" s="46"/>
      <c r="F146" s="46"/>
      <c r="G146" s="60">
        <f t="shared" ref="G146:G147" si="34">ROUND(PRODUCT(C146:F146),2)</f>
        <v>6</v>
      </c>
      <c r="H146" s="46"/>
      <c r="I146" s="46"/>
    </row>
    <row r="147" spans="1:9">
      <c r="A147" s="44"/>
      <c r="B147" s="39" t="s">
        <v>162</v>
      </c>
      <c r="C147" s="44">
        <v>3</v>
      </c>
      <c r="D147" s="46"/>
      <c r="E147" s="46"/>
      <c r="F147" s="46"/>
      <c r="G147" s="60">
        <f t="shared" si="34"/>
        <v>3</v>
      </c>
      <c r="H147" s="46"/>
      <c r="I147" s="46"/>
    </row>
    <row r="148" spans="1:9">
      <c r="A148" s="44"/>
      <c r="B148" s="40"/>
      <c r="C148" s="44"/>
      <c r="D148" s="46"/>
      <c r="E148" s="46"/>
      <c r="F148" s="46"/>
      <c r="G148" s="58">
        <f>SUM(G146:G147)</f>
        <v>9</v>
      </c>
      <c r="H148" s="50" t="s">
        <v>40</v>
      </c>
      <c r="I148" s="50"/>
    </row>
    <row r="149" spans="1:9" ht="20" customHeight="1">
      <c r="A149" s="44">
        <f>A145+1</f>
        <v>29</v>
      </c>
      <c r="B149" s="42" t="s">
        <v>165</v>
      </c>
      <c r="C149" s="38"/>
      <c r="D149" s="38"/>
      <c r="E149" s="38"/>
      <c r="F149" s="38"/>
      <c r="G149" s="38"/>
      <c r="H149" s="38"/>
      <c r="I149" s="38"/>
    </row>
    <row r="150" spans="1:9">
      <c r="A150" s="44"/>
      <c r="B150" s="39" t="s">
        <v>52</v>
      </c>
      <c r="C150" s="44">
        <v>4</v>
      </c>
      <c r="D150" s="46">
        <v>2</v>
      </c>
      <c r="E150" s="46"/>
      <c r="F150" s="46">
        <v>1.6</v>
      </c>
      <c r="G150" s="60">
        <f t="shared" ref="G150" si="35">ROUND(PRODUCT(C150:F150),2)</f>
        <v>12.8</v>
      </c>
      <c r="H150" s="46"/>
      <c r="I150" s="46"/>
    </row>
    <row r="151" spans="1:9">
      <c r="A151" s="44"/>
      <c r="B151" s="40"/>
      <c r="C151" s="44"/>
      <c r="D151" s="46"/>
      <c r="E151" s="46"/>
      <c r="F151" s="46"/>
      <c r="G151" s="58">
        <f>SUM(G150:G150)</f>
        <v>12.8</v>
      </c>
      <c r="H151" s="50" t="s">
        <v>40</v>
      </c>
      <c r="I151" s="50"/>
    </row>
    <row r="152" spans="1:9" ht="20" customHeight="1">
      <c r="A152" s="44">
        <f>A149+1</f>
        <v>30</v>
      </c>
      <c r="B152" s="42" t="s">
        <v>166</v>
      </c>
      <c r="C152" s="38"/>
      <c r="D152" s="38"/>
      <c r="E152" s="38"/>
      <c r="F152" s="38"/>
      <c r="G152" s="38"/>
      <c r="H152" s="38"/>
      <c r="I152" s="38"/>
    </row>
    <row r="153" spans="1:9">
      <c r="A153" s="44"/>
      <c r="B153" s="39" t="s">
        <v>161</v>
      </c>
      <c r="C153" s="44">
        <v>6</v>
      </c>
      <c r="D153" s="46">
        <v>1.2</v>
      </c>
      <c r="E153" s="46"/>
      <c r="F153" s="46">
        <v>2.1</v>
      </c>
      <c r="G153" s="60">
        <f>(D153+F153*2)*C153</f>
        <v>32.400000000000006</v>
      </c>
      <c r="H153" s="46"/>
      <c r="I153" s="46"/>
    </row>
    <row r="154" spans="1:9">
      <c r="A154" s="44"/>
      <c r="B154" s="39" t="s">
        <v>162</v>
      </c>
      <c r="C154" s="44">
        <v>8</v>
      </c>
      <c r="D154" s="46">
        <v>0.9</v>
      </c>
      <c r="E154" s="46"/>
      <c r="F154" s="46">
        <v>2.1</v>
      </c>
      <c r="G154" s="60">
        <f>(D154+F154*2)*C154</f>
        <v>40.800000000000004</v>
      </c>
      <c r="H154" s="46"/>
      <c r="I154" s="46"/>
    </row>
    <row r="155" spans="1:9">
      <c r="A155" s="44"/>
      <c r="B155" s="39" t="s">
        <v>52</v>
      </c>
      <c r="C155" s="44">
        <v>4</v>
      </c>
      <c r="D155" s="46">
        <v>2</v>
      </c>
      <c r="E155" s="46"/>
      <c r="F155" s="46">
        <v>1.6</v>
      </c>
      <c r="G155" s="60">
        <f>(D155+F155*2)*C155</f>
        <v>20.8</v>
      </c>
      <c r="H155" s="46"/>
      <c r="I155" s="46"/>
    </row>
    <row r="156" spans="1:9">
      <c r="A156" s="44"/>
      <c r="B156" s="40"/>
      <c r="C156" s="44"/>
      <c r="D156" s="46"/>
      <c r="E156" s="46"/>
      <c r="F156" s="46"/>
      <c r="G156" s="58">
        <f>SUM(G153:G155)</f>
        <v>94.000000000000014</v>
      </c>
      <c r="H156" s="50" t="s">
        <v>40</v>
      </c>
      <c r="I156" s="50"/>
    </row>
    <row r="157" spans="1:9">
      <c r="A157" s="44"/>
      <c r="B157" s="39" t="s">
        <v>170</v>
      </c>
      <c r="C157" s="44">
        <v>1</v>
      </c>
      <c r="D157" s="46"/>
      <c r="E157" s="46"/>
      <c r="F157" s="46"/>
      <c r="G157" s="60">
        <v>1</v>
      </c>
      <c r="H157" s="46" t="s">
        <v>22</v>
      </c>
      <c r="I157" s="46"/>
    </row>
    <row r="158" spans="1:9">
      <c r="A158" s="44"/>
      <c r="B158" s="39"/>
      <c r="C158" s="44"/>
      <c r="D158" s="46"/>
      <c r="E158" s="46"/>
      <c r="F158" s="46"/>
      <c r="G158" s="60"/>
      <c r="H158" s="46"/>
      <c r="I158" s="46"/>
    </row>
    <row r="159" spans="1:9">
      <c r="A159" s="44"/>
      <c r="B159" s="40"/>
      <c r="C159" s="44"/>
      <c r="D159" s="46"/>
      <c r="E159" s="46"/>
      <c r="F159" s="46"/>
      <c r="G159" s="58"/>
      <c r="H159" s="50"/>
      <c r="I159" s="50"/>
    </row>
    <row r="160" spans="1:9">
      <c r="A160" s="44"/>
      <c r="B160" s="40"/>
      <c r="C160" s="44"/>
      <c r="D160" s="46"/>
      <c r="E160" s="46"/>
      <c r="F160" s="46"/>
      <c r="G160" s="64"/>
      <c r="H160" s="50"/>
      <c r="I160" s="50"/>
    </row>
  </sheetData>
  <autoFilter ref="A6:K132" xr:uid="{896B4A13-623E-4D37-854F-4CDC559B2969}"/>
  <mergeCells count="17">
    <mergeCell ref="A1:I1"/>
    <mergeCell ref="A2:I2"/>
    <mergeCell ref="A3:I3"/>
    <mergeCell ref="A4:I4"/>
    <mergeCell ref="A5:I5"/>
    <mergeCell ref="C119:F119"/>
    <mergeCell ref="C105:F105"/>
    <mergeCell ref="C124:F124"/>
    <mergeCell ref="C13:F13"/>
    <mergeCell ref="C38:F38"/>
    <mergeCell ref="C60:F60"/>
    <mergeCell ref="C96:F96"/>
    <mergeCell ref="C102:F102"/>
    <mergeCell ref="C115:F115"/>
    <mergeCell ref="C68:F68"/>
    <mergeCell ref="A19:G21"/>
    <mergeCell ref="A17:G17"/>
  </mergeCells>
  <printOptions horizontalCentered="1"/>
  <pageMargins left="0.70866141732283472" right="0.70866141732283472" top="0.74803149606299213" bottom="0.74803149606299213" header="0.31496062992125984" footer="0.31496062992125984"/>
  <pageSetup paperSize="9" scale="63" fitToHeight="16" orientation="portrait"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58"/>
  <sheetViews>
    <sheetView view="pageBreakPreview" topLeftCell="A37" zoomScale="70" zoomScaleNormal="70" zoomScaleSheetLayoutView="70" workbookViewId="0">
      <selection activeCell="G11" sqref="G11"/>
    </sheetView>
  </sheetViews>
  <sheetFormatPr defaultRowHeight="15.05"/>
  <cols>
    <col min="3" max="3" width="4.33203125" customWidth="1"/>
    <col min="4" max="4" width="7.21875" customWidth="1"/>
    <col min="5" max="5" width="8.77734375" customWidth="1"/>
    <col min="10" max="10" width="6.21875" customWidth="1"/>
  </cols>
  <sheetData>
    <row r="2" spans="1:20" ht="29.45" customHeight="1">
      <c r="A2" t="s">
        <v>104</v>
      </c>
      <c r="C2" s="107" t="s">
        <v>1</v>
      </c>
      <c r="D2" s="107"/>
      <c r="E2" s="107"/>
      <c r="F2" s="107"/>
      <c r="G2" s="107"/>
      <c r="H2" s="107"/>
      <c r="I2" s="107"/>
      <c r="J2" s="107"/>
      <c r="K2" s="107"/>
      <c r="L2" s="107"/>
      <c r="M2" s="107"/>
      <c r="N2" s="107"/>
      <c r="O2" s="107"/>
      <c r="P2" s="107"/>
      <c r="Q2" s="107"/>
      <c r="R2" s="107"/>
      <c r="S2" s="107"/>
      <c r="T2" s="107"/>
    </row>
    <row r="3" spans="1:20" ht="29.45" customHeight="1">
      <c r="C3" s="108" t="s">
        <v>123</v>
      </c>
      <c r="D3" s="108"/>
      <c r="E3" s="108"/>
      <c r="F3" s="108"/>
      <c r="G3" s="108"/>
      <c r="H3" s="108"/>
      <c r="I3" s="108"/>
      <c r="J3" s="108"/>
      <c r="K3" s="108"/>
      <c r="L3" s="108"/>
      <c r="M3" s="108"/>
      <c r="N3" s="108"/>
      <c r="O3" s="108"/>
      <c r="P3" s="108"/>
      <c r="Q3" s="108"/>
      <c r="R3" s="108"/>
      <c r="S3" s="108"/>
      <c r="T3" s="108"/>
    </row>
    <row r="5" spans="1:20" ht="96.9" customHeight="1">
      <c r="B5" s="140" t="s">
        <v>194</v>
      </c>
      <c r="C5" s="140"/>
      <c r="D5" s="140"/>
      <c r="E5" s="140"/>
      <c r="F5" s="140"/>
      <c r="G5" s="140"/>
      <c r="H5" s="140"/>
      <c r="I5" s="140"/>
      <c r="J5" s="140"/>
    </row>
    <row r="7" spans="1:20">
      <c r="B7" t="s">
        <v>119</v>
      </c>
    </row>
    <row r="9" spans="1:20" ht="18.350000000000001">
      <c r="B9" s="132" t="s">
        <v>195</v>
      </c>
    </row>
    <row r="10" spans="1:20" ht="18.350000000000001">
      <c r="B10" s="132" t="s">
        <v>196</v>
      </c>
    </row>
    <row r="11" spans="1:20" ht="409.6">
      <c r="B11" s="129" t="s">
        <v>197</v>
      </c>
    </row>
    <row r="14" spans="1:20">
      <c r="T14" s="1"/>
    </row>
    <row r="17" spans="1:20" ht="21.6">
      <c r="A17" s="139" t="s">
        <v>198</v>
      </c>
      <c r="B17" s="139"/>
      <c r="C17" s="139"/>
      <c r="D17" s="139"/>
      <c r="E17" s="139"/>
      <c r="F17" s="139"/>
      <c r="G17" s="139"/>
    </row>
    <row r="18" spans="1:20" ht="21.6">
      <c r="A18" s="154"/>
      <c r="B18" s="153"/>
      <c r="C18" s="153"/>
      <c r="D18" s="153"/>
      <c r="E18" s="153"/>
      <c r="F18" s="155"/>
      <c r="G18" s="156"/>
    </row>
    <row r="19" spans="1:20">
      <c r="A19" s="134" t="s">
        <v>199</v>
      </c>
      <c r="B19" s="134"/>
      <c r="C19" s="134"/>
      <c r="D19" s="134"/>
      <c r="E19" s="134"/>
      <c r="F19" s="134"/>
      <c r="G19" s="134"/>
    </row>
    <row r="20" spans="1:20">
      <c r="A20" s="134"/>
      <c r="B20" s="134"/>
      <c r="C20" s="134"/>
      <c r="D20" s="134"/>
      <c r="E20" s="134"/>
      <c r="F20" s="134"/>
      <c r="G20" s="134"/>
    </row>
    <row r="21" spans="1:20">
      <c r="A21" s="134"/>
      <c r="B21" s="134"/>
      <c r="C21" s="134"/>
      <c r="D21" s="134"/>
      <c r="E21" s="134"/>
      <c r="F21" s="134"/>
      <c r="G21" s="134"/>
    </row>
    <row r="25" spans="1:20">
      <c r="T25" s="1"/>
    </row>
    <row r="38" spans="19:20">
      <c r="T38" s="1"/>
    </row>
    <row r="41" spans="19:20">
      <c r="S41" s="2"/>
    </row>
    <row r="58" spans="3:23" ht="38.450000000000003" customHeight="1">
      <c r="C58" s="106" t="s">
        <v>0</v>
      </c>
      <c r="D58" s="106"/>
      <c r="E58" s="106"/>
      <c r="F58" s="106"/>
      <c r="G58" s="106"/>
      <c r="H58" s="106"/>
      <c r="I58" s="106"/>
      <c r="J58" s="106"/>
      <c r="K58" s="106"/>
      <c r="L58" s="106"/>
      <c r="M58" s="106"/>
      <c r="N58" s="106"/>
      <c r="O58" s="106"/>
      <c r="P58" s="106"/>
      <c r="Q58" s="106"/>
      <c r="R58" s="106"/>
      <c r="S58" s="106"/>
      <c r="T58" s="106"/>
      <c r="U58" s="3"/>
      <c r="V58" s="3"/>
      <c r="W58" s="3"/>
    </row>
  </sheetData>
  <mergeCells count="6">
    <mergeCell ref="C58:T58"/>
    <mergeCell ref="C2:T2"/>
    <mergeCell ref="C3:T3"/>
    <mergeCell ref="A19:G21"/>
    <mergeCell ref="A17:G17"/>
    <mergeCell ref="B5:J5"/>
  </mergeCells>
  <printOptions horizontalCentered="1"/>
  <pageMargins left="0.70866141732283472" right="0.70866141732283472" top="0.74803149606299213" bottom="0.74803149606299213" header="0.31496062992125984" footer="0.31496062992125984"/>
  <pageSetup paperSize="9" scale="66" fitToHeight="2" orientation="landscape" r:id="rId1"/>
  <headerFooter>
    <oddHeader>&amp;A</oddHeader>
    <oddFooter>Page &amp;P of &amp;N</oddFooter>
  </headerFooter>
  <rowBreaks count="1" manualBreakCount="1">
    <brk id="11"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A4086-9100-4125-8CCE-45975510FFAE}">
  <sheetPr>
    <pageSetUpPr fitToPage="1"/>
  </sheetPr>
  <dimension ref="A1:N17"/>
  <sheetViews>
    <sheetView view="pageBreakPreview" zoomScale="85" zoomScaleNormal="90" zoomScaleSheetLayoutView="85" workbookViewId="0">
      <selection sqref="A1:N1"/>
    </sheetView>
  </sheetViews>
  <sheetFormatPr defaultRowHeight="15.05"/>
  <cols>
    <col min="2" max="2" width="27.77734375" customWidth="1"/>
    <col min="3" max="3" width="32.21875" customWidth="1"/>
    <col min="5" max="5" width="8" customWidth="1"/>
    <col min="6" max="6" width="7" customWidth="1"/>
    <col min="7" max="7" width="8.21875" customWidth="1"/>
    <col min="14" max="14" width="12.5546875" customWidth="1"/>
  </cols>
  <sheetData>
    <row r="1" spans="1:14" ht="37.5" customHeight="1">
      <c r="A1" s="109" t="s">
        <v>1</v>
      </c>
      <c r="B1" s="109"/>
      <c r="C1" s="109"/>
      <c r="D1" s="109"/>
      <c r="E1" s="109"/>
      <c r="F1" s="109"/>
      <c r="G1" s="109"/>
      <c r="H1" s="109"/>
      <c r="I1" s="109"/>
      <c r="J1" s="109"/>
      <c r="K1" s="109"/>
      <c r="L1" s="109"/>
      <c r="M1" s="109"/>
      <c r="N1" s="109"/>
    </row>
    <row r="2" spans="1:14" ht="20.3">
      <c r="A2" s="107" t="s">
        <v>104</v>
      </c>
      <c r="B2" s="107"/>
      <c r="C2" s="107"/>
      <c r="D2" s="107"/>
      <c r="E2" s="107"/>
      <c r="F2" s="107"/>
      <c r="G2" s="107"/>
      <c r="H2" s="107"/>
      <c r="I2" s="107"/>
      <c r="J2" s="107"/>
      <c r="K2" s="107"/>
      <c r="L2" s="107"/>
      <c r="M2" s="107"/>
      <c r="N2" s="107"/>
    </row>
    <row r="4" spans="1:14" s="35" customFormat="1">
      <c r="A4" s="110" t="s">
        <v>67</v>
      </c>
      <c r="B4" s="110" t="s">
        <v>76</v>
      </c>
      <c r="C4" s="110" t="s">
        <v>77</v>
      </c>
      <c r="D4" s="118" t="s">
        <v>56</v>
      </c>
      <c r="E4" s="112" t="s">
        <v>57</v>
      </c>
      <c r="F4" s="112" t="s">
        <v>58</v>
      </c>
      <c r="G4" s="112" t="s">
        <v>59</v>
      </c>
      <c r="H4" s="112" t="s">
        <v>60</v>
      </c>
      <c r="I4" s="112" t="s">
        <v>61</v>
      </c>
      <c r="J4" s="34" t="s">
        <v>62</v>
      </c>
      <c r="K4" s="34" t="s">
        <v>63</v>
      </c>
      <c r="L4" s="34" t="s">
        <v>64</v>
      </c>
      <c r="M4" s="34" t="s">
        <v>65</v>
      </c>
      <c r="N4" s="112" t="s">
        <v>66</v>
      </c>
    </row>
    <row r="5" spans="1:14" s="35" customFormat="1">
      <c r="A5" s="111"/>
      <c r="B5" s="128"/>
      <c r="C5" s="111"/>
      <c r="D5" s="118"/>
      <c r="E5" s="112"/>
      <c r="F5" s="112"/>
      <c r="G5" s="112"/>
      <c r="H5" s="112"/>
      <c r="I5" s="112"/>
      <c r="J5" s="34">
        <v>0.39500000000000002</v>
      </c>
      <c r="K5" s="34">
        <v>0.61699999999999999</v>
      </c>
      <c r="L5" s="34">
        <v>0.88800000000000001</v>
      </c>
      <c r="M5" s="34">
        <v>1.58</v>
      </c>
      <c r="N5" s="112"/>
    </row>
    <row r="6" spans="1:14" ht="20.95" customHeight="1">
      <c r="A6" s="29"/>
      <c r="B6" s="32" t="s">
        <v>78</v>
      </c>
      <c r="C6" s="4"/>
      <c r="D6" s="24"/>
      <c r="E6" s="24"/>
      <c r="F6" s="24"/>
      <c r="G6" s="24"/>
      <c r="H6" s="24"/>
      <c r="I6" s="30"/>
      <c r="J6" s="24"/>
      <c r="K6" s="25"/>
      <c r="L6" s="24"/>
      <c r="M6" s="24"/>
      <c r="N6" s="25"/>
    </row>
    <row r="7" spans="1:14" ht="59.25" customHeight="1">
      <c r="A7" s="29">
        <v>1</v>
      </c>
      <c r="B7" s="31" t="s">
        <v>119</v>
      </c>
      <c r="C7" s="4"/>
      <c r="D7" s="24"/>
      <c r="E7" s="24">
        <v>10</v>
      </c>
      <c r="F7" s="24">
        <v>4</v>
      </c>
      <c r="G7" s="24">
        <v>58.13</v>
      </c>
      <c r="H7" s="24"/>
      <c r="I7" s="30">
        <f>F7*G7</f>
        <v>232.52</v>
      </c>
      <c r="J7" s="24"/>
      <c r="K7" s="25">
        <f>I7*K5</f>
        <v>143.46484000000001</v>
      </c>
      <c r="L7" s="24"/>
      <c r="M7" s="24"/>
      <c r="N7" s="25">
        <f>SUM(J7:M7)</f>
        <v>143.46484000000001</v>
      </c>
    </row>
    <row r="8" spans="1:14" ht="82.5" customHeight="1">
      <c r="A8" s="24">
        <v>2</v>
      </c>
      <c r="B8" s="31" t="s">
        <v>75</v>
      </c>
      <c r="C8" s="4"/>
      <c r="D8" s="24">
        <v>150</v>
      </c>
      <c r="E8" s="24"/>
      <c r="F8" s="24">
        <f>ROUND((58130/D8)+1,0)</f>
        <v>389</v>
      </c>
      <c r="G8" s="24">
        <f>(0.18*2)+(0.065*2)</f>
        <v>0.49</v>
      </c>
      <c r="H8" s="24"/>
      <c r="I8" s="24">
        <f>F8*G8</f>
        <v>190.60999999999999</v>
      </c>
      <c r="J8" s="24">
        <f>I8*J5</f>
        <v>75.290949999999995</v>
      </c>
      <c r="K8" s="25"/>
      <c r="L8" s="24"/>
      <c r="M8" s="24"/>
      <c r="N8" s="25">
        <f>SUM(J8:M8)</f>
        <v>75.290949999999995</v>
      </c>
    </row>
    <row r="9" spans="1:14" ht="369.85" customHeight="1">
      <c r="A9" s="29"/>
      <c r="B9" s="130" t="s">
        <v>195</v>
      </c>
      <c r="C9" s="4"/>
      <c r="D9" s="24"/>
      <c r="E9" s="24"/>
      <c r="F9" s="24"/>
      <c r="G9" s="24"/>
      <c r="H9" s="24"/>
      <c r="I9" s="30"/>
      <c r="J9" s="24"/>
      <c r="K9" s="25"/>
      <c r="L9" s="24"/>
      <c r="M9" s="24"/>
      <c r="N9" s="25"/>
    </row>
    <row r="10" spans="1:14" ht="118.5" customHeight="1">
      <c r="A10" s="29">
        <v>2</v>
      </c>
      <c r="B10" s="130" t="s">
        <v>196</v>
      </c>
      <c r="C10" s="4"/>
      <c r="D10" s="24"/>
      <c r="E10" s="24"/>
      <c r="F10" s="24">
        <v>4</v>
      </c>
      <c r="G10" s="24">
        <v>58.13</v>
      </c>
      <c r="H10" s="24"/>
      <c r="I10" s="30">
        <f>F10*G10</f>
        <v>232.52</v>
      </c>
      <c r="J10" s="24"/>
      <c r="K10" s="25">
        <f>I10*K5</f>
        <v>143.46484000000001</v>
      </c>
      <c r="L10" s="24"/>
      <c r="M10" s="24"/>
      <c r="N10" s="25">
        <f>SUM(J10:M10)</f>
        <v>143.46484000000001</v>
      </c>
    </row>
    <row r="11" spans="1:14" ht="408.45" customHeight="1">
      <c r="A11" s="24">
        <v>3</v>
      </c>
      <c r="B11" s="130" t="s">
        <v>200</v>
      </c>
      <c r="C11" s="4"/>
      <c r="D11" s="24">
        <v>150</v>
      </c>
      <c r="E11" s="24"/>
      <c r="F11" s="24">
        <f>ROUND((58130/D11)+1,0)</f>
        <v>389</v>
      </c>
      <c r="G11" s="24">
        <f>(0.065*2)+(0.065*2)</f>
        <v>0.26</v>
      </c>
      <c r="H11" s="24"/>
      <c r="I11" s="24">
        <f>F11*G11</f>
        <v>101.14</v>
      </c>
      <c r="J11" s="24">
        <f>I11*J5</f>
        <v>39.950299999999999</v>
      </c>
      <c r="K11" s="25"/>
      <c r="L11" s="24"/>
      <c r="M11" s="24"/>
      <c r="N11" s="25">
        <f>SUM(J11:M11)</f>
        <v>39.950299999999999</v>
      </c>
    </row>
    <row r="12" spans="1:14" ht="18.350000000000001">
      <c r="A12" s="113"/>
      <c r="B12" s="113"/>
      <c r="C12" s="113"/>
      <c r="D12" s="113"/>
      <c r="E12" s="113"/>
      <c r="F12" s="113"/>
      <c r="G12" s="113"/>
      <c r="H12" s="113"/>
      <c r="I12" s="113"/>
      <c r="J12" s="114"/>
      <c r="K12" s="115" t="s">
        <v>66</v>
      </c>
      <c r="L12" s="116"/>
      <c r="M12" s="117"/>
      <c r="N12" s="33">
        <f>SUM(N6:N11)*1.2</f>
        <v>482.60511599999995</v>
      </c>
    </row>
    <row r="13" spans="1:14" ht="21.6">
      <c r="A13" s="139" t="s">
        <v>198</v>
      </c>
      <c r="B13" s="139"/>
      <c r="C13" s="139"/>
      <c r="D13" s="139"/>
      <c r="E13" s="139"/>
      <c r="F13" s="139"/>
      <c r="G13" s="139"/>
      <c r="H13" s="139"/>
      <c r="I13" s="139"/>
      <c r="J13" s="27"/>
      <c r="K13" s="27"/>
      <c r="L13" s="27"/>
      <c r="M13" s="27"/>
    </row>
    <row r="14" spans="1:14" ht="21.6">
      <c r="A14" s="150"/>
      <c r="B14" s="149"/>
      <c r="C14" s="149"/>
      <c r="D14" s="149"/>
      <c r="E14" s="149"/>
      <c r="F14" s="151"/>
      <c r="G14" s="152"/>
      <c r="H14" s="27"/>
      <c r="I14" s="27"/>
      <c r="J14" s="27"/>
      <c r="K14" s="27"/>
      <c r="L14" s="27"/>
      <c r="M14" s="27"/>
    </row>
    <row r="15" spans="1:14" ht="15.05" customHeight="1">
      <c r="A15" s="134" t="s">
        <v>199</v>
      </c>
      <c r="B15" s="134"/>
      <c r="C15" s="134"/>
      <c r="D15" s="134"/>
      <c r="E15" s="134"/>
      <c r="F15" s="134"/>
      <c r="G15" s="134"/>
      <c r="H15" s="134"/>
      <c r="I15" s="134"/>
      <c r="J15" s="27"/>
      <c r="K15" s="27"/>
      <c r="L15" s="27"/>
      <c r="M15" s="27"/>
    </row>
    <row r="16" spans="1:14" ht="15.05" customHeight="1">
      <c r="A16" s="134"/>
      <c r="B16" s="134"/>
      <c r="C16" s="134"/>
      <c r="D16" s="134"/>
      <c r="E16" s="134"/>
      <c r="F16" s="134"/>
      <c r="G16" s="134"/>
      <c r="H16" s="134"/>
      <c r="I16" s="134"/>
      <c r="J16" s="27"/>
      <c r="K16" s="27"/>
      <c r="L16" s="27"/>
      <c r="M16" s="27"/>
    </row>
    <row r="17" spans="1:9" ht="15.05" customHeight="1">
      <c r="A17" s="134"/>
      <c r="B17" s="134"/>
      <c r="C17" s="134"/>
      <c r="D17" s="134"/>
      <c r="E17" s="134"/>
      <c r="F17" s="134"/>
      <c r="G17" s="134"/>
      <c r="H17" s="134"/>
      <c r="I17" s="134"/>
    </row>
  </sheetData>
  <mergeCells count="16">
    <mergeCell ref="A15:I17"/>
    <mergeCell ref="A13:I13"/>
    <mergeCell ref="A12:J12"/>
    <mergeCell ref="K12:M12"/>
    <mergeCell ref="D4:D5"/>
    <mergeCell ref="E4:E5"/>
    <mergeCell ref="F4:F5"/>
    <mergeCell ref="G4:G5"/>
    <mergeCell ref="H4:H5"/>
    <mergeCell ref="I4:I5"/>
    <mergeCell ref="A1:N1"/>
    <mergeCell ref="A2:N2"/>
    <mergeCell ref="A4:A5"/>
    <mergeCell ref="B4:B5"/>
    <mergeCell ref="C4:C5"/>
    <mergeCell ref="N4:N5"/>
  </mergeCells>
  <printOptions horizontalCentered="1"/>
  <pageMargins left="0.70866141732283472" right="0.70866141732283472" top="0.74803149606299213" bottom="0.74803149606299213" header="0.31496062992125984" footer="0.31496062992125984"/>
  <pageSetup paperSize="9" scale="78" fitToHeight="4" orientation="landscape" r:id="rId1"/>
  <headerFooter>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0B3A-B349-49AE-BCF8-6EC2D914248F}">
  <sheetPr>
    <pageSetUpPr fitToPage="1"/>
  </sheetPr>
  <dimension ref="A1:J21"/>
  <sheetViews>
    <sheetView view="pageBreakPreview" zoomScale="91" zoomScaleNormal="90" workbookViewId="0">
      <pane xSplit="2" ySplit="6" topLeftCell="C19" activePane="bottomRight" state="frozen"/>
      <selection activeCell="B26" sqref="B26"/>
      <selection pane="topRight" activeCell="B26" sqref="B26"/>
      <selection pane="bottomLeft" activeCell="B26" sqref="B26"/>
      <selection pane="bottomRight" activeCell="B26" sqref="B26"/>
    </sheetView>
  </sheetViews>
  <sheetFormatPr defaultColWidth="9.21875" defaultRowHeight="15.05"/>
  <cols>
    <col min="1" max="1" width="6.77734375" style="16" customWidth="1"/>
    <col min="2" max="2" width="65.77734375" style="17" customWidth="1"/>
    <col min="3" max="3" width="8.21875" style="16" customWidth="1"/>
    <col min="4" max="4" width="6.21875" style="16" customWidth="1"/>
    <col min="5" max="5" width="8.77734375" style="16" customWidth="1"/>
    <col min="6" max="6" width="8.5546875" style="16" customWidth="1"/>
    <col min="7" max="7" width="7.5546875" style="16" customWidth="1"/>
    <col min="8" max="8" width="10.77734375" style="16" customWidth="1"/>
    <col min="9" max="9" width="10.77734375" style="18" customWidth="1"/>
    <col min="10" max="10" width="28" style="19" customWidth="1"/>
    <col min="11" max="11" width="27.21875" style="6" customWidth="1"/>
    <col min="12" max="12" width="14.77734375" style="6" customWidth="1"/>
    <col min="13" max="13" width="9.77734375" style="6" customWidth="1"/>
    <col min="14" max="16384" width="9.21875" style="6"/>
  </cols>
  <sheetData>
    <row r="1" spans="1:10" ht="31.6" customHeight="1">
      <c r="A1" s="119" t="s">
        <v>1</v>
      </c>
      <c r="B1" s="120"/>
      <c r="C1" s="120"/>
      <c r="D1" s="120"/>
      <c r="E1" s="120"/>
      <c r="F1" s="120"/>
      <c r="G1" s="120"/>
      <c r="H1" s="120"/>
      <c r="I1" s="120"/>
      <c r="J1" s="121"/>
    </row>
    <row r="2" spans="1:10" ht="18.350000000000001">
      <c r="A2" s="122" t="s">
        <v>104</v>
      </c>
      <c r="B2" s="122"/>
      <c r="C2" s="122"/>
      <c r="D2" s="122"/>
      <c r="E2" s="122"/>
      <c r="F2" s="122"/>
      <c r="G2" s="122"/>
      <c r="H2" s="122"/>
      <c r="I2" s="122"/>
      <c r="J2" s="122"/>
    </row>
    <row r="3" spans="1:10" ht="15.75" hidden="1">
      <c r="A3" s="123" t="s">
        <v>23</v>
      </c>
      <c r="B3" s="123"/>
      <c r="C3" s="123"/>
      <c r="D3" s="123"/>
      <c r="E3" s="123"/>
      <c r="F3" s="123"/>
      <c r="G3" s="123"/>
      <c r="H3" s="123"/>
      <c r="I3" s="123"/>
      <c r="J3" s="123"/>
    </row>
    <row r="4" spans="1:10" ht="15.75" hidden="1">
      <c r="A4" s="123"/>
      <c r="B4" s="123"/>
      <c r="C4" s="123"/>
      <c r="D4" s="123"/>
      <c r="E4" s="123"/>
      <c r="F4" s="123"/>
      <c r="G4" s="123"/>
      <c r="H4" s="123"/>
      <c r="I4" s="123"/>
      <c r="J4" s="123"/>
    </row>
    <row r="5" spans="1:10" ht="15.05" customHeight="1">
      <c r="A5" s="123"/>
      <c r="B5" s="102"/>
      <c r="C5" s="123"/>
      <c r="D5" s="123"/>
      <c r="E5" s="123"/>
      <c r="F5" s="123"/>
      <c r="G5" s="123"/>
      <c r="H5" s="123"/>
      <c r="I5" s="123"/>
      <c r="J5" s="123"/>
    </row>
    <row r="6" spans="1:10" ht="19.5" customHeight="1">
      <c r="A6" s="7" t="s">
        <v>2</v>
      </c>
      <c r="B6" s="8" t="s">
        <v>24</v>
      </c>
      <c r="C6" s="8" t="s">
        <v>25</v>
      </c>
      <c r="D6" s="8" t="s">
        <v>22</v>
      </c>
      <c r="E6" s="8" t="s">
        <v>26</v>
      </c>
      <c r="F6" s="8" t="s">
        <v>27</v>
      </c>
      <c r="G6" s="8" t="s">
        <v>28</v>
      </c>
      <c r="H6" s="8" t="s">
        <v>29</v>
      </c>
      <c r="I6" s="9" t="s">
        <v>30</v>
      </c>
      <c r="J6" s="10" t="s">
        <v>8</v>
      </c>
    </row>
    <row r="7" spans="1:10" ht="50.6" customHeight="1">
      <c r="A7" s="5">
        <v>1</v>
      </c>
      <c r="B7" s="11" t="s">
        <v>119</v>
      </c>
      <c r="C7" s="12" t="s">
        <v>31</v>
      </c>
      <c r="D7" s="13">
        <v>1</v>
      </c>
      <c r="E7" s="14">
        <f>4.575+1.2+3.055+1.2</f>
        <v>10.029999999999999</v>
      </c>
      <c r="F7" s="14" t="s">
        <v>32</v>
      </c>
      <c r="G7" s="14">
        <v>2.5</v>
      </c>
      <c r="H7" s="14">
        <f t="shared" ref="H7" si="0">PRODUCT(D7:G7)</f>
        <v>25.074999999999999</v>
      </c>
      <c r="I7" s="12"/>
      <c r="J7" s="11"/>
    </row>
    <row r="8" spans="1:10">
      <c r="A8" s="5"/>
      <c r="B8" s="11"/>
      <c r="C8" s="12"/>
      <c r="D8" s="13"/>
      <c r="E8" s="14"/>
      <c r="F8" s="14"/>
      <c r="G8" s="14"/>
      <c r="H8" s="14"/>
      <c r="I8" s="12">
        <f>H7</f>
        <v>25.074999999999999</v>
      </c>
      <c r="J8" s="11"/>
    </row>
    <row r="9" spans="1:10" ht="163.65">
      <c r="A9" s="5">
        <f>A7+1</f>
        <v>2</v>
      </c>
      <c r="B9" s="130" t="s">
        <v>195</v>
      </c>
      <c r="C9" s="12"/>
      <c r="D9" s="13"/>
      <c r="E9" s="14"/>
      <c r="F9" s="14"/>
      <c r="G9" s="14"/>
      <c r="H9" s="14"/>
      <c r="I9" s="12"/>
      <c r="J9" s="11"/>
    </row>
    <row r="10" spans="1:10" ht="49.1">
      <c r="A10" s="5"/>
      <c r="B10" s="130" t="s">
        <v>196</v>
      </c>
      <c r="C10" s="12" t="s">
        <v>31</v>
      </c>
      <c r="D10" s="13">
        <v>1</v>
      </c>
      <c r="E10" s="15"/>
      <c r="F10" s="14">
        <v>3.7</v>
      </c>
      <c r="G10" s="14" t="s">
        <v>32</v>
      </c>
      <c r="H10" s="14">
        <f>PRODUCT(D10:G10)</f>
        <v>3.7</v>
      </c>
      <c r="I10" s="12"/>
      <c r="J10" s="11"/>
    </row>
    <row r="11" spans="1:10" ht="212.75">
      <c r="A11" s="5"/>
      <c r="B11" s="130" t="s">
        <v>197</v>
      </c>
      <c r="C11" s="12"/>
      <c r="D11" s="13">
        <v>1</v>
      </c>
      <c r="E11" s="15"/>
      <c r="F11" s="14">
        <v>3</v>
      </c>
      <c r="G11" s="14" t="s">
        <v>32</v>
      </c>
      <c r="H11" s="14">
        <f t="shared" ref="H11:H12" si="1">PRODUCT(D11:G11)</f>
        <v>3</v>
      </c>
      <c r="J11" s="11"/>
    </row>
    <row r="12" spans="1:10">
      <c r="A12" s="5"/>
      <c r="B12" s="11"/>
      <c r="C12" s="12"/>
      <c r="D12" s="13">
        <v>1</v>
      </c>
      <c r="E12" s="15">
        <v>2.5</v>
      </c>
      <c r="F12" s="14">
        <v>3.3</v>
      </c>
      <c r="G12" s="14" t="s">
        <v>32</v>
      </c>
      <c r="H12" s="14">
        <f t="shared" si="1"/>
        <v>8.25</v>
      </c>
      <c r="I12" s="12"/>
      <c r="J12" s="11"/>
    </row>
    <row r="13" spans="1:10">
      <c r="A13" s="5"/>
      <c r="B13" s="11" t="s">
        <v>105</v>
      </c>
      <c r="C13" s="12"/>
      <c r="D13" s="13">
        <v>1</v>
      </c>
      <c r="E13" s="15">
        <v>2.82</v>
      </c>
      <c r="F13" s="14">
        <v>5.3150000000000004</v>
      </c>
      <c r="G13" s="14" t="s">
        <v>32</v>
      </c>
      <c r="H13" s="14">
        <f t="shared" ref="H13:H14" si="2">PRODUCT(D13:G13)</f>
        <v>14.988300000000001</v>
      </c>
      <c r="I13" s="12"/>
      <c r="J13" s="11"/>
    </row>
    <row r="14" spans="1:10">
      <c r="A14" s="5"/>
      <c r="B14" s="11" t="s">
        <v>120</v>
      </c>
      <c r="C14" s="12"/>
      <c r="D14" s="13">
        <v>1</v>
      </c>
      <c r="E14" s="15">
        <f>0.9+5.915+6.945+1.2</f>
        <v>14.96</v>
      </c>
      <c r="F14" s="14">
        <v>1.8049999999999999</v>
      </c>
      <c r="G14" s="14"/>
      <c r="H14" s="14">
        <f t="shared" si="2"/>
        <v>27.002800000000001</v>
      </c>
      <c r="I14" s="12"/>
      <c r="J14" s="11"/>
    </row>
    <row r="15" spans="1:10">
      <c r="A15" s="5"/>
      <c r="B15" s="11"/>
      <c r="C15" s="12"/>
      <c r="D15" s="13"/>
      <c r="E15" s="15"/>
      <c r="F15" s="14"/>
      <c r="G15" s="14"/>
      <c r="H15" s="14"/>
      <c r="I15" s="12"/>
      <c r="J15" s="11"/>
    </row>
    <row r="16" spans="1:10">
      <c r="A16" s="5"/>
      <c r="B16" s="11"/>
      <c r="C16" s="12"/>
      <c r="D16" s="13"/>
      <c r="E16" s="15"/>
      <c r="F16" s="14"/>
      <c r="G16" s="14"/>
      <c r="H16" s="14"/>
      <c r="I16" s="12">
        <f>SUM(H10:H14)</f>
        <v>56.941099999999999</v>
      </c>
      <c r="J16" s="11"/>
    </row>
    <row r="17" spans="1:10" ht="21.6">
      <c r="A17" s="139" t="s">
        <v>198</v>
      </c>
      <c r="B17" s="139"/>
      <c r="C17" s="139"/>
      <c r="D17" s="139"/>
      <c r="E17" s="139"/>
      <c r="F17" s="139"/>
      <c r="G17" s="139"/>
      <c r="H17" s="14"/>
      <c r="I17" s="12"/>
      <c r="J17" s="11"/>
    </row>
    <row r="18" spans="1:10" ht="24.05" customHeight="1">
      <c r="A18" s="146"/>
      <c r="B18" s="145"/>
      <c r="C18" s="145"/>
      <c r="D18" s="145"/>
      <c r="E18" s="145"/>
      <c r="F18" s="147"/>
      <c r="G18" s="148"/>
      <c r="H18" s="14">
        <f>PRODUCT(D18:G18)</f>
        <v>0</v>
      </c>
      <c r="I18" s="12"/>
      <c r="J18" s="11"/>
    </row>
    <row r="19" spans="1:10" ht="24.05" customHeight="1">
      <c r="A19" s="134" t="s">
        <v>199</v>
      </c>
      <c r="B19" s="134"/>
      <c r="C19" s="134"/>
      <c r="D19" s="134"/>
      <c r="E19" s="134"/>
      <c r="F19" s="134"/>
      <c r="G19" s="134"/>
      <c r="H19" s="14">
        <f>PRODUCT(D19:G19)</f>
        <v>0</v>
      </c>
      <c r="I19" s="12">
        <f>SUM(H18:H19)</f>
        <v>0</v>
      </c>
      <c r="J19" s="11"/>
    </row>
    <row r="20" spans="1:10" ht="66.45" customHeight="1">
      <c r="A20" s="134"/>
      <c r="B20" s="134"/>
      <c r="C20" s="134"/>
      <c r="D20" s="134"/>
      <c r="E20" s="134"/>
      <c r="F20" s="134"/>
      <c r="G20" s="134"/>
      <c r="H20" s="14">
        <f>'Building Painting'!G73</f>
        <v>777.76000000000022</v>
      </c>
      <c r="I20" s="12">
        <f>H20</f>
        <v>777.76000000000022</v>
      </c>
      <c r="J20" s="11"/>
    </row>
    <row r="21" spans="1:10">
      <c r="A21" s="134"/>
      <c r="B21" s="134"/>
      <c r="C21" s="134"/>
      <c r="D21" s="134"/>
      <c r="E21" s="134"/>
      <c r="F21" s="134"/>
      <c r="G21" s="134"/>
    </row>
  </sheetData>
  <mergeCells count="7">
    <mergeCell ref="A19:G21"/>
    <mergeCell ref="A17:G17"/>
    <mergeCell ref="A1:J1"/>
    <mergeCell ref="A2:J2"/>
    <mergeCell ref="A3:J3"/>
    <mergeCell ref="A4:J4"/>
    <mergeCell ref="A5:J5"/>
  </mergeCells>
  <printOptions horizontalCentered="1"/>
  <pageMargins left="0.70866141732283472" right="0.70866141732283472" top="0.74803149606299213" bottom="0.74803149606299213" header="0.31496062992125984" footer="0.31496062992125984"/>
  <pageSetup paperSize="9" scale="81" fitToHeight="2" orientation="landscape"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6B9F-8718-4A88-841D-FF1349949323}">
  <sheetPr>
    <pageSetUpPr fitToPage="1"/>
  </sheetPr>
  <dimension ref="A1:H152"/>
  <sheetViews>
    <sheetView view="pageBreakPreview" zoomScale="60" zoomScaleNormal="100" workbookViewId="0">
      <pane xSplit="2" ySplit="3" topLeftCell="C4" activePane="bottomRight" state="frozen"/>
      <selection activeCell="B26" sqref="B26"/>
      <selection pane="topRight" activeCell="B26" sqref="B26"/>
      <selection pane="bottomLeft" activeCell="B26" sqref="B26"/>
      <selection pane="bottomRight" activeCell="C4" sqref="C4"/>
    </sheetView>
  </sheetViews>
  <sheetFormatPr defaultRowHeight="15.05"/>
  <cols>
    <col min="1" max="1" width="5.44140625" style="27" customWidth="1"/>
    <col min="2" max="2" width="44.77734375" customWidth="1"/>
    <col min="3" max="3" width="8.77734375" style="27"/>
    <col min="4" max="4" width="12" style="27" customWidth="1"/>
    <col min="5" max="5" width="10.44140625" style="27" customWidth="1"/>
    <col min="6" max="6" width="17.21875" style="27" customWidth="1"/>
    <col min="7" max="7" width="11.77734375" style="27" customWidth="1"/>
    <col min="8" max="8" width="14.77734375" customWidth="1"/>
  </cols>
  <sheetData>
    <row r="1" spans="1:8">
      <c r="A1" s="124" t="s">
        <v>43</v>
      </c>
      <c r="B1" s="124"/>
      <c r="C1" s="124"/>
      <c r="D1" s="124"/>
      <c r="E1" s="124"/>
      <c r="F1" s="124"/>
      <c r="G1" s="124"/>
      <c r="H1" s="124"/>
    </row>
    <row r="2" spans="1:8">
      <c r="A2" s="27" t="s">
        <v>104</v>
      </c>
    </row>
    <row r="3" spans="1:8" s="22" customFormat="1">
      <c r="A3" s="20" t="s">
        <v>2</v>
      </c>
      <c r="B3" s="21" t="s">
        <v>44</v>
      </c>
      <c r="C3" s="20" t="s">
        <v>22</v>
      </c>
      <c r="D3" s="20" t="s">
        <v>45</v>
      </c>
      <c r="E3" s="20" t="s">
        <v>46</v>
      </c>
      <c r="F3" s="20" t="s">
        <v>47</v>
      </c>
      <c r="G3" s="20" t="s">
        <v>48</v>
      </c>
      <c r="H3" s="21" t="s">
        <v>8</v>
      </c>
    </row>
    <row r="4" spans="1:8" s="22" customFormat="1">
      <c r="A4" s="20">
        <v>1</v>
      </c>
      <c r="B4" s="23" t="s">
        <v>49</v>
      </c>
      <c r="C4" s="20"/>
      <c r="D4" s="20"/>
      <c r="E4" s="20"/>
      <c r="F4" s="20"/>
      <c r="G4" s="20"/>
      <c r="H4" s="21"/>
    </row>
    <row r="5" spans="1:8" s="22" customFormat="1" ht="98.2">
      <c r="A5" s="20"/>
      <c r="B5" s="127" t="s">
        <v>194</v>
      </c>
      <c r="C5" s="20"/>
      <c r="D5" s="20"/>
      <c r="E5" s="20"/>
      <c r="F5" s="20"/>
      <c r="G5" s="20"/>
      <c r="H5" s="21"/>
    </row>
    <row r="6" spans="1:8">
      <c r="A6" s="24"/>
      <c r="B6" s="4" t="s">
        <v>50</v>
      </c>
      <c r="C6" s="24">
        <v>2</v>
      </c>
      <c r="D6" s="25">
        <v>2.8</v>
      </c>
      <c r="E6" s="24" t="s">
        <v>32</v>
      </c>
      <c r="F6" s="25">
        <f>3</f>
        <v>3</v>
      </c>
      <c r="G6" s="25">
        <f>ROUND(PRODUCT(C6:F6),2)</f>
        <v>16.8</v>
      </c>
      <c r="H6" s="4"/>
    </row>
    <row r="7" spans="1:8">
      <c r="A7" s="24"/>
      <c r="B7" s="4" t="s">
        <v>119</v>
      </c>
      <c r="C7" s="24">
        <v>2</v>
      </c>
      <c r="D7" s="25">
        <v>2.4</v>
      </c>
      <c r="E7" s="24" t="s">
        <v>32</v>
      </c>
      <c r="F7" s="25">
        <f>3</f>
        <v>3</v>
      </c>
      <c r="G7" s="25">
        <f t="shared" ref="G7:G9" si="0">ROUND(PRODUCT(C7:F7),2)</f>
        <v>14.4</v>
      </c>
      <c r="H7" s="4"/>
    </row>
    <row r="8" spans="1:8">
      <c r="A8" s="24"/>
      <c r="B8" s="4" t="s">
        <v>52</v>
      </c>
      <c r="C8" s="24">
        <v>-1</v>
      </c>
      <c r="D8" s="25">
        <v>1.2</v>
      </c>
      <c r="E8" s="24"/>
      <c r="F8" s="25">
        <v>1.2</v>
      </c>
      <c r="G8" s="25">
        <f t="shared" si="0"/>
        <v>-1.44</v>
      </c>
      <c r="H8" s="4"/>
    </row>
    <row r="9" spans="1:8" ht="18.350000000000001">
      <c r="A9" s="24"/>
      <c r="B9" s="131" t="s">
        <v>195</v>
      </c>
      <c r="C9" s="24">
        <v>-1</v>
      </c>
      <c r="D9" s="25">
        <v>0.9</v>
      </c>
      <c r="E9" s="24"/>
      <c r="F9" s="25">
        <v>2.1</v>
      </c>
      <c r="G9" s="25">
        <f t="shared" si="0"/>
        <v>-1.89</v>
      </c>
      <c r="H9" s="4"/>
    </row>
    <row r="10" spans="1:8" s="22" customFormat="1" ht="18.350000000000001">
      <c r="A10" s="20"/>
      <c r="B10" s="131" t="s">
        <v>196</v>
      </c>
      <c r="C10" s="20"/>
      <c r="D10" s="26"/>
      <c r="E10" s="20"/>
      <c r="F10" s="26"/>
      <c r="G10" s="26"/>
      <c r="H10" s="21"/>
    </row>
    <row r="11" spans="1:8" ht="278.2">
      <c r="A11" s="24"/>
      <c r="B11" s="127" t="s">
        <v>197</v>
      </c>
      <c r="C11" s="24">
        <v>4</v>
      </c>
      <c r="D11" s="25">
        <v>2.4</v>
      </c>
      <c r="E11" s="24"/>
      <c r="F11" s="25">
        <f>3</f>
        <v>3</v>
      </c>
      <c r="G11" s="25">
        <f t="shared" ref="G11:G13" si="1">ROUND(PRODUCT(C11:F11),2)</f>
        <v>28.8</v>
      </c>
      <c r="H11" s="4"/>
    </row>
    <row r="12" spans="1:8">
      <c r="A12" s="24"/>
      <c r="B12" s="4" t="s">
        <v>52</v>
      </c>
      <c r="C12" s="24">
        <v>-1</v>
      </c>
      <c r="D12" s="25">
        <v>1.2</v>
      </c>
      <c r="E12" s="24" t="s">
        <v>32</v>
      </c>
      <c r="F12" s="25">
        <v>1.2</v>
      </c>
      <c r="G12" s="25">
        <f t="shared" si="1"/>
        <v>-1.44</v>
      </c>
      <c r="H12" s="4"/>
    </row>
    <row r="13" spans="1:8">
      <c r="A13" s="24"/>
      <c r="B13" s="4" t="s">
        <v>53</v>
      </c>
      <c r="C13" s="24">
        <v>-1</v>
      </c>
      <c r="D13" s="25">
        <v>0.9</v>
      </c>
      <c r="E13" s="24" t="s">
        <v>32</v>
      </c>
      <c r="F13" s="25">
        <v>2.1</v>
      </c>
      <c r="G13" s="25">
        <f t="shared" si="1"/>
        <v>-1.89</v>
      </c>
      <c r="H13" s="4"/>
    </row>
    <row r="14" spans="1:8" s="22" customFormat="1">
      <c r="A14" s="20"/>
      <c r="B14" s="21" t="s">
        <v>106</v>
      </c>
      <c r="C14" s="20"/>
      <c r="D14" s="26"/>
      <c r="E14" s="20"/>
      <c r="F14" s="26"/>
      <c r="G14" s="26"/>
      <c r="H14" s="21"/>
    </row>
    <row r="15" spans="1:8">
      <c r="A15" s="24"/>
      <c r="B15" s="4" t="s">
        <v>50</v>
      </c>
      <c r="C15" s="24">
        <v>4</v>
      </c>
      <c r="D15" s="25">
        <v>5.3150000000000004</v>
      </c>
      <c r="E15" s="24" t="s">
        <v>32</v>
      </c>
      <c r="F15" s="25">
        <f>3</f>
        <v>3</v>
      </c>
      <c r="G15" s="25">
        <f t="shared" ref="G15:G18" si="2">ROUND(PRODUCT(C15:F15),2)</f>
        <v>63.78</v>
      </c>
      <c r="H15" s="4"/>
    </row>
    <row r="16" spans="1:8">
      <c r="A16" s="24"/>
      <c r="B16" s="4" t="s">
        <v>51</v>
      </c>
      <c r="C16" s="24">
        <v>3</v>
      </c>
      <c r="D16" s="25">
        <v>2.9649999999999999</v>
      </c>
      <c r="E16" s="24" t="s">
        <v>32</v>
      </c>
      <c r="F16" s="25">
        <f>3</f>
        <v>3</v>
      </c>
      <c r="G16" s="25">
        <f t="shared" si="2"/>
        <v>26.69</v>
      </c>
      <c r="H16" s="4"/>
    </row>
    <row r="17" spans="1:8" ht="21.6">
      <c r="A17" s="139" t="s">
        <v>198</v>
      </c>
      <c r="B17" s="139"/>
      <c r="C17" s="139"/>
      <c r="D17" s="139"/>
      <c r="E17" s="139"/>
      <c r="F17" s="139"/>
      <c r="G17" s="139"/>
      <c r="H17" s="4"/>
    </row>
    <row r="18" spans="1:8" ht="21.6">
      <c r="A18" s="142"/>
      <c r="B18" s="141"/>
      <c r="C18" s="141"/>
      <c r="D18" s="141"/>
      <c r="E18" s="141"/>
      <c r="F18" s="143"/>
      <c r="G18" s="144"/>
      <c r="H18" s="4"/>
    </row>
    <row r="19" spans="1:8" s="22" customFormat="1">
      <c r="A19" s="134" t="s">
        <v>199</v>
      </c>
      <c r="B19" s="134"/>
      <c r="C19" s="134"/>
      <c r="D19" s="134"/>
      <c r="E19" s="134"/>
      <c r="F19" s="134"/>
      <c r="G19" s="134"/>
      <c r="H19" s="21"/>
    </row>
    <row r="20" spans="1:8">
      <c r="A20" s="134"/>
      <c r="B20" s="134"/>
      <c r="C20" s="134"/>
      <c r="D20" s="134"/>
      <c r="E20" s="134"/>
      <c r="F20" s="134"/>
      <c r="G20" s="134"/>
      <c r="H20" s="4"/>
    </row>
    <row r="21" spans="1:8">
      <c r="A21" s="134"/>
      <c r="B21" s="134"/>
      <c r="C21" s="134"/>
      <c r="D21" s="134"/>
      <c r="E21" s="134"/>
      <c r="F21" s="134"/>
      <c r="G21" s="134"/>
      <c r="H21" s="4"/>
    </row>
    <row r="22" spans="1:8">
      <c r="A22" s="24"/>
      <c r="B22" s="4" t="s">
        <v>52</v>
      </c>
      <c r="C22" s="24">
        <v>-1</v>
      </c>
      <c r="D22" s="25">
        <v>1.2</v>
      </c>
      <c r="E22" s="24" t="s">
        <v>32</v>
      </c>
      <c r="F22" s="25">
        <v>1.2</v>
      </c>
      <c r="G22" s="25">
        <f t="shared" ref="G20:G23" si="3">ROUND(PRODUCT(C22:F22),2)</f>
        <v>-1.44</v>
      </c>
      <c r="H22" s="4"/>
    </row>
    <row r="23" spans="1:8">
      <c r="A23" s="24"/>
      <c r="B23" s="4" t="s">
        <v>53</v>
      </c>
      <c r="C23" s="24">
        <v>-1</v>
      </c>
      <c r="D23" s="25">
        <v>0.9</v>
      </c>
      <c r="E23" s="24" t="s">
        <v>32</v>
      </c>
      <c r="F23" s="25">
        <v>2.1</v>
      </c>
      <c r="G23" s="25">
        <f t="shared" si="3"/>
        <v>-1.89</v>
      </c>
      <c r="H23" s="4"/>
    </row>
    <row r="24" spans="1:8" s="22" customFormat="1">
      <c r="A24" s="20"/>
      <c r="B24" s="21" t="s">
        <v>107</v>
      </c>
      <c r="C24" s="20"/>
      <c r="D24" s="26"/>
      <c r="E24" s="20"/>
      <c r="F24" s="26"/>
      <c r="G24" s="26"/>
      <c r="H24" s="21"/>
    </row>
    <row r="25" spans="1:8">
      <c r="A25" s="24"/>
      <c r="B25" s="4" t="s">
        <v>50</v>
      </c>
      <c r="C25" s="24">
        <v>2</v>
      </c>
      <c r="D25" s="25">
        <v>2.8</v>
      </c>
      <c r="E25" s="24" t="s">
        <v>32</v>
      </c>
      <c r="F25" s="25">
        <f>3</f>
        <v>3</v>
      </c>
      <c r="G25" s="25">
        <f t="shared" ref="G25:G28" si="4">ROUND(PRODUCT(C25:F25),2)</f>
        <v>16.8</v>
      </c>
      <c r="H25" s="4"/>
    </row>
    <row r="26" spans="1:8">
      <c r="A26" s="24"/>
      <c r="B26" s="4" t="s">
        <v>51</v>
      </c>
      <c r="C26" s="24">
        <v>2</v>
      </c>
      <c r="D26" s="25">
        <v>1.8</v>
      </c>
      <c r="E26" s="24" t="s">
        <v>32</v>
      </c>
      <c r="F26" s="25">
        <f>3</f>
        <v>3</v>
      </c>
      <c r="G26" s="25">
        <f t="shared" si="4"/>
        <v>10.8</v>
      </c>
      <c r="H26" s="4"/>
    </row>
    <row r="27" spans="1:8">
      <c r="A27" s="24"/>
      <c r="B27" s="4" t="s">
        <v>52</v>
      </c>
      <c r="C27" s="24">
        <v>-1</v>
      </c>
      <c r="D27" s="25">
        <v>1.2</v>
      </c>
      <c r="E27" s="24" t="s">
        <v>32</v>
      </c>
      <c r="F27" s="25">
        <v>1.2</v>
      </c>
      <c r="G27" s="25">
        <f t="shared" si="4"/>
        <v>-1.44</v>
      </c>
      <c r="H27" s="4"/>
    </row>
    <row r="28" spans="1:8">
      <c r="A28" s="24"/>
      <c r="B28" s="4" t="s">
        <v>53</v>
      </c>
      <c r="C28" s="24">
        <v>-1</v>
      </c>
      <c r="D28" s="25">
        <v>0.9</v>
      </c>
      <c r="E28" s="24" t="s">
        <v>32</v>
      </c>
      <c r="F28" s="25">
        <v>2.1</v>
      </c>
      <c r="G28" s="25">
        <f t="shared" si="4"/>
        <v>-1.89</v>
      </c>
      <c r="H28" s="4"/>
    </row>
    <row r="29" spans="1:8" s="22" customFormat="1">
      <c r="A29" s="20"/>
      <c r="B29" s="21" t="s">
        <v>108</v>
      </c>
      <c r="C29" s="20"/>
      <c r="D29" s="26"/>
      <c r="E29" s="20"/>
      <c r="F29" s="26"/>
      <c r="G29" s="26"/>
      <c r="H29" s="21"/>
    </row>
    <row r="30" spans="1:8">
      <c r="A30" s="24"/>
      <c r="B30" s="4" t="s">
        <v>50</v>
      </c>
      <c r="C30" s="24">
        <v>3</v>
      </c>
      <c r="D30" s="25">
        <f>2.115+1.2</f>
        <v>3.3150000000000004</v>
      </c>
      <c r="E30" s="24" t="s">
        <v>32</v>
      </c>
      <c r="F30" s="25">
        <f>3</f>
        <v>3</v>
      </c>
      <c r="G30" s="25">
        <f t="shared" ref="G30:G33" si="5">ROUND(PRODUCT(C30:F30),2)</f>
        <v>29.84</v>
      </c>
      <c r="H30" s="4"/>
    </row>
    <row r="31" spans="1:8">
      <c r="A31" s="24"/>
      <c r="B31" s="4" t="s">
        <v>51</v>
      </c>
      <c r="C31" s="24">
        <v>5</v>
      </c>
      <c r="D31" s="25">
        <v>2.8</v>
      </c>
      <c r="E31" s="24" t="s">
        <v>32</v>
      </c>
      <c r="F31" s="25">
        <f>3</f>
        <v>3</v>
      </c>
      <c r="G31" s="25">
        <f t="shared" si="5"/>
        <v>42</v>
      </c>
      <c r="H31" s="4"/>
    </row>
    <row r="32" spans="1:8">
      <c r="A32" s="24"/>
      <c r="B32" s="4" t="s">
        <v>52</v>
      </c>
      <c r="C32" s="24">
        <v>-1</v>
      </c>
      <c r="D32" s="25">
        <v>1.2</v>
      </c>
      <c r="E32" s="24" t="s">
        <v>32</v>
      </c>
      <c r="F32" s="25">
        <v>1.2</v>
      </c>
      <c r="G32" s="25">
        <f t="shared" si="5"/>
        <v>-1.44</v>
      </c>
      <c r="H32" s="4"/>
    </row>
    <row r="33" spans="1:8">
      <c r="A33" s="24"/>
      <c r="B33" s="4" t="s">
        <v>53</v>
      </c>
      <c r="C33" s="24">
        <v>-1</v>
      </c>
      <c r="D33" s="25">
        <v>0.9</v>
      </c>
      <c r="E33" s="24" t="s">
        <v>32</v>
      </c>
      <c r="F33" s="25">
        <v>2.1</v>
      </c>
      <c r="G33" s="25">
        <f t="shared" si="5"/>
        <v>-1.89</v>
      </c>
      <c r="H33" s="4"/>
    </row>
    <row r="34" spans="1:8" s="22" customFormat="1">
      <c r="A34" s="20"/>
      <c r="B34" s="21" t="s">
        <v>109</v>
      </c>
      <c r="C34" s="20"/>
      <c r="D34" s="26"/>
      <c r="E34" s="20"/>
      <c r="F34" s="26"/>
      <c r="G34" s="26"/>
      <c r="H34" s="21"/>
    </row>
    <row r="35" spans="1:8">
      <c r="A35" s="24"/>
      <c r="B35" s="4" t="s">
        <v>50</v>
      </c>
      <c r="C35" s="24">
        <v>2</v>
      </c>
      <c r="D35" s="25">
        <v>3</v>
      </c>
      <c r="E35" s="24" t="s">
        <v>32</v>
      </c>
      <c r="F35" s="25">
        <f>3</f>
        <v>3</v>
      </c>
      <c r="G35" s="25">
        <f t="shared" ref="G35:G38" si="6">ROUND(PRODUCT(C35:F35),2)</f>
        <v>18</v>
      </c>
      <c r="H35" s="4"/>
    </row>
    <row r="36" spans="1:8">
      <c r="A36" s="24"/>
      <c r="B36" s="4" t="s">
        <v>51</v>
      </c>
      <c r="C36" s="24">
        <v>2</v>
      </c>
      <c r="D36" s="25">
        <v>4</v>
      </c>
      <c r="E36" s="24" t="s">
        <v>32</v>
      </c>
      <c r="F36" s="25">
        <f>3</f>
        <v>3</v>
      </c>
      <c r="G36" s="25">
        <f t="shared" si="6"/>
        <v>24</v>
      </c>
      <c r="H36" s="4"/>
    </row>
    <row r="37" spans="1:8">
      <c r="A37" s="24"/>
      <c r="B37" s="4" t="s">
        <v>52</v>
      </c>
      <c r="C37" s="24">
        <v>-1</v>
      </c>
      <c r="D37" s="25">
        <v>1.2</v>
      </c>
      <c r="E37" s="24" t="s">
        <v>32</v>
      </c>
      <c r="F37" s="25">
        <v>1.2</v>
      </c>
      <c r="G37" s="25">
        <f t="shared" si="6"/>
        <v>-1.44</v>
      </c>
      <c r="H37" s="4"/>
    </row>
    <row r="38" spans="1:8">
      <c r="A38" s="24"/>
      <c r="B38" s="4" t="s">
        <v>53</v>
      </c>
      <c r="C38" s="24">
        <v>-1</v>
      </c>
      <c r="D38" s="25">
        <v>0.9</v>
      </c>
      <c r="E38" s="24" t="s">
        <v>32</v>
      </c>
      <c r="F38" s="25">
        <v>2.1</v>
      </c>
      <c r="G38" s="25">
        <f t="shared" si="6"/>
        <v>-1.89</v>
      </c>
      <c r="H38" s="4"/>
    </row>
    <row r="39" spans="1:8" s="22" customFormat="1">
      <c r="A39" s="20"/>
      <c r="B39" s="21" t="s">
        <v>110</v>
      </c>
      <c r="C39" s="20"/>
      <c r="D39" s="26"/>
      <c r="E39" s="20"/>
      <c r="F39" s="26"/>
      <c r="G39" s="26"/>
      <c r="H39" s="21"/>
    </row>
    <row r="40" spans="1:8">
      <c r="A40" s="24"/>
      <c r="B40" s="4" t="s">
        <v>50</v>
      </c>
      <c r="C40" s="24">
        <v>2</v>
      </c>
      <c r="D40" s="25">
        <v>3</v>
      </c>
      <c r="E40" s="24" t="s">
        <v>32</v>
      </c>
      <c r="F40" s="25">
        <f>3</f>
        <v>3</v>
      </c>
      <c r="G40" s="25">
        <f t="shared" ref="G40:G43" si="7">ROUND(PRODUCT(C40:F40),2)</f>
        <v>18</v>
      </c>
      <c r="H40" s="4"/>
    </row>
    <row r="41" spans="1:8">
      <c r="A41" s="24"/>
      <c r="B41" s="4" t="s">
        <v>51</v>
      </c>
      <c r="C41" s="24">
        <v>2</v>
      </c>
      <c r="D41" s="25">
        <v>3</v>
      </c>
      <c r="E41" s="24" t="s">
        <v>32</v>
      </c>
      <c r="F41" s="25">
        <f>3</f>
        <v>3</v>
      </c>
      <c r="G41" s="25">
        <f t="shared" si="7"/>
        <v>18</v>
      </c>
      <c r="H41" s="4"/>
    </row>
    <row r="42" spans="1:8">
      <c r="A42" s="24"/>
      <c r="B42" s="4" t="s">
        <v>52</v>
      </c>
      <c r="C42" s="24">
        <v>-1</v>
      </c>
      <c r="D42" s="25">
        <v>1.2</v>
      </c>
      <c r="E42" s="24" t="s">
        <v>32</v>
      </c>
      <c r="F42" s="25">
        <v>1.2</v>
      </c>
      <c r="G42" s="25">
        <f t="shared" si="7"/>
        <v>-1.44</v>
      </c>
      <c r="H42" s="4"/>
    </row>
    <row r="43" spans="1:8">
      <c r="A43" s="24"/>
      <c r="B43" s="4" t="s">
        <v>53</v>
      </c>
      <c r="C43" s="24">
        <v>-1</v>
      </c>
      <c r="D43" s="25">
        <v>0.9</v>
      </c>
      <c r="E43" s="24" t="s">
        <v>32</v>
      </c>
      <c r="F43" s="25">
        <v>2.1</v>
      </c>
      <c r="G43" s="25">
        <f t="shared" si="7"/>
        <v>-1.89</v>
      </c>
      <c r="H43" s="4"/>
    </row>
    <row r="44" spans="1:8" s="22" customFormat="1">
      <c r="A44" s="20"/>
      <c r="B44" s="21" t="s">
        <v>111</v>
      </c>
      <c r="C44" s="20"/>
      <c r="D44" s="26"/>
      <c r="E44" s="20"/>
      <c r="F44" s="26"/>
      <c r="G44" s="26"/>
      <c r="H44" s="21"/>
    </row>
    <row r="45" spans="1:8">
      <c r="A45" s="24"/>
      <c r="B45" s="4" t="s">
        <v>50</v>
      </c>
      <c r="C45" s="24">
        <v>2</v>
      </c>
      <c r="D45" s="25">
        <v>3</v>
      </c>
      <c r="E45" s="24" t="s">
        <v>32</v>
      </c>
      <c r="F45" s="25">
        <f>3</f>
        <v>3</v>
      </c>
      <c r="G45" s="25">
        <f t="shared" ref="G45:G48" si="8">ROUND(PRODUCT(C45:F45),2)</f>
        <v>18</v>
      </c>
      <c r="H45" s="4"/>
    </row>
    <row r="46" spans="1:8">
      <c r="A46" s="24"/>
      <c r="B46" s="4" t="s">
        <v>51</v>
      </c>
      <c r="C46" s="24">
        <v>2</v>
      </c>
      <c r="D46" s="25">
        <v>2.5</v>
      </c>
      <c r="E46" s="24" t="s">
        <v>32</v>
      </c>
      <c r="F46" s="25">
        <f>3</f>
        <v>3</v>
      </c>
      <c r="G46" s="25">
        <f t="shared" si="8"/>
        <v>15</v>
      </c>
      <c r="H46" s="4"/>
    </row>
    <row r="47" spans="1:8">
      <c r="A47" s="24"/>
      <c r="B47" s="4" t="s">
        <v>52</v>
      </c>
      <c r="C47" s="24">
        <v>-1</v>
      </c>
      <c r="D47" s="25">
        <v>1.2</v>
      </c>
      <c r="E47" s="24" t="s">
        <v>32</v>
      </c>
      <c r="F47" s="25">
        <v>1.2</v>
      </c>
      <c r="G47" s="25">
        <f t="shared" si="8"/>
        <v>-1.44</v>
      </c>
      <c r="H47" s="4"/>
    </row>
    <row r="48" spans="1:8">
      <c r="A48" s="24"/>
      <c r="B48" s="4" t="s">
        <v>53</v>
      </c>
      <c r="C48" s="24">
        <v>-1</v>
      </c>
      <c r="D48" s="25">
        <v>0.9</v>
      </c>
      <c r="E48" s="24" t="s">
        <v>32</v>
      </c>
      <c r="F48" s="25">
        <v>2.1</v>
      </c>
      <c r="G48" s="25">
        <f t="shared" si="8"/>
        <v>-1.89</v>
      </c>
      <c r="H48" s="4"/>
    </row>
    <row r="49" spans="1:8" s="22" customFormat="1">
      <c r="A49" s="20"/>
      <c r="B49" s="21" t="s">
        <v>112</v>
      </c>
      <c r="C49" s="20"/>
      <c r="D49" s="26"/>
      <c r="E49" s="20"/>
      <c r="F49" s="26"/>
      <c r="G49" s="26"/>
      <c r="H49" s="21"/>
    </row>
    <row r="50" spans="1:8">
      <c r="A50" s="24"/>
      <c r="B50" s="4" t="s">
        <v>50</v>
      </c>
      <c r="C50" s="24">
        <v>2</v>
      </c>
      <c r="D50" s="25">
        <v>3.8</v>
      </c>
      <c r="E50" s="24" t="s">
        <v>32</v>
      </c>
      <c r="F50" s="25">
        <f>3</f>
        <v>3</v>
      </c>
      <c r="G50" s="25">
        <f t="shared" ref="G50:G53" si="9">ROUND(PRODUCT(C50:F50),2)</f>
        <v>22.8</v>
      </c>
      <c r="H50" s="4"/>
    </row>
    <row r="51" spans="1:8">
      <c r="A51" s="24"/>
      <c r="B51" s="4" t="s">
        <v>51</v>
      </c>
      <c r="C51" s="24">
        <v>2</v>
      </c>
      <c r="D51" s="25">
        <v>2.5</v>
      </c>
      <c r="E51" s="24" t="s">
        <v>32</v>
      </c>
      <c r="F51" s="25">
        <f>3</f>
        <v>3</v>
      </c>
      <c r="G51" s="25">
        <f t="shared" si="9"/>
        <v>15</v>
      </c>
      <c r="H51" s="4"/>
    </row>
    <row r="52" spans="1:8">
      <c r="A52" s="24"/>
      <c r="B52" s="4" t="s">
        <v>52</v>
      </c>
      <c r="C52" s="24">
        <v>-1</v>
      </c>
      <c r="D52" s="25">
        <v>1.2</v>
      </c>
      <c r="E52" s="24" t="s">
        <v>32</v>
      </c>
      <c r="F52" s="25">
        <v>1.2</v>
      </c>
      <c r="G52" s="25">
        <f t="shared" si="9"/>
        <v>-1.44</v>
      </c>
      <c r="H52" s="4"/>
    </row>
    <row r="53" spans="1:8">
      <c r="A53" s="24"/>
      <c r="B53" s="4" t="s">
        <v>53</v>
      </c>
      <c r="C53" s="24">
        <v>-1</v>
      </c>
      <c r="D53" s="25">
        <v>0.9</v>
      </c>
      <c r="E53" s="24" t="s">
        <v>32</v>
      </c>
      <c r="F53" s="25">
        <v>2.1</v>
      </c>
      <c r="G53" s="25">
        <f t="shared" si="9"/>
        <v>-1.89</v>
      </c>
      <c r="H53" s="4"/>
    </row>
    <row r="54" spans="1:8" s="22" customFormat="1">
      <c r="A54" s="20"/>
      <c r="B54" s="21" t="s">
        <v>113</v>
      </c>
      <c r="C54" s="20"/>
      <c r="D54" s="26"/>
      <c r="E54" s="20"/>
      <c r="F54" s="26"/>
      <c r="G54" s="26"/>
      <c r="H54" s="21"/>
    </row>
    <row r="55" spans="1:8">
      <c r="A55" s="24"/>
      <c r="B55" s="4" t="s">
        <v>50</v>
      </c>
      <c r="C55" s="24">
        <v>2</v>
      </c>
      <c r="D55" s="25">
        <v>3</v>
      </c>
      <c r="E55" s="24" t="s">
        <v>32</v>
      </c>
      <c r="F55" s="25">
        <f>3</f>
        <v>3</v>
      </c>
      <c r="G55" s="25">
        <f t="shared" ref="G55:G57" si="10">ROUND(PRODUCT(C55:F55),2)</f>
        <v>18</v>
      </c>
      <c r="H55" s="4"/>
    </row>
    <row r="56" spans="1:8">
      <c r="A56" s="24"/>
      <c r="B56" s="4" t="s">
        <v>51</v>
      </c>
      <c r="C56" s="24">
        <v>2</v>
      </c>
      <c r="D56" s="25">
        <v>2.4</v>
      </c>
      <c r="E56" s="24" t="s">
        <v>32</v>
      </c>
      <c r="F56" s="25">
        <f>3</f>
        <v>3</v>
      </c>
      <c r="G56" s="25">
        <f t="shared" si="10"/>
        <v>14.4</v>
      </c>
      <c r="H56" s="4"/>
    </row>
    <row r="57" spans="1:8">
      <c r="A57" s="24"/>
      <c r="B57" s="4" t="s">
        <v>53</v>
      </c>
      <c r="C57" s="24">
        <v>-1</v>
      </c>
      <c r="D57" s="25">
        <v>0.9</v>
      </c>
      <c r="E57" s="24" t="s">
        <v>32</v>
      </c>
      <c r="F57" s="25">
        <v>2.1</v>
      </c>
      <c r="G57" s="25">
        <f t="shared" si="10"/>
        <v>-1.89</v>
      </c>
      <c r="H57" s="4"/>
    </row>
    <row r="58" spans="1:8" s="22" customFormat="1">
      <c r="A58" s="20"/>
      <c r="B58" s="21" t="s">
        <v>114</v>
      </c>
      <c r="C58" s="20"/>
      <c r="D58" s="26"/>
      <c r="E58" s="20"/>
      <c r="F58" s="26"/>
      <c r="G58" s="26"/>
      <c r="H58" s="21"/>
    </row>
    <row r="59" spans="1:8">
      <c r="A59" s="24"/>
      <c r="B59" s="4" t="s">
        <v>50</v>
      </c>
      <c r="C59" s="24">
        <v>2</v>
      </c>
      <c r="D59" s="25">
        <v>4.3</v>
      </c>
      <c r="E59" s="24" t="s">
        <v>32</v>
      </c>
      <c r="F59" s="25">
        <f>3</f>
        <v>3</v>
      </c>
      <c r="G59" s="25">
        <f t="shared" ref="G59:G61" si="11">ROUND(PRODUCT(C59:F59),2)</f>
        <v>25.8</v>
      </c>
      <c r="H59" s="4"/>
    </row>
    <row r="60" spans="1:8">
      <c r="A60" s="24"/>
      <c r="B60" s="4" t="s">
        <v>51</v>
      </c>
      <c r="C60" s="24">
        <v>2</v>
      </c>
      <c r="D60" s="25">
        <v>3</v>
      </c>
      <c r="E60" s="24" t="s">
        <v>32</v>
      </c>
      <c r="F60" s="25">
        <f>3</f>
        <v>3</v>
      </c>
      <c r="G60" s="25">
        <f t="shared" si="11"/>
        <v>18</v>
      </c>
      <c r="H60" s="4"/>
    </row>
    <row r="61" spans="1:8">
      <c r="A61" s="24"/>
      <c r="B61" s="4" t="s">
        <v>53</v>
      </c>
      <c r="C61" s="24">
        <v>-1</v>
      </c>
      <c r="D61" s="25">
        <v>0.9</v>
      </c>
      <c r="E61" s="24" t="s">
        <v>32</v>
      </c>
      <c r="F61" s="25">
        <v>2.1</v>
      </c>
      <c r="G61" s="25">
        <f t="shared" si="11"/>
        <v>-1.89</v>
      </c>
      <c r="H61" s="4"/>
    </row>
    <row r="62" spans="1:8" s="22" customFormat="1">
      <c r="A62" s="20"/>
      <c r="B62" s="21" t="s">
        <v>115</v>
      </c>
      <c r="C62" s="20"/>
      <c r="D62" s="26"/>
      <c r="E62" s="20"/>
      <c r="F62" s="26"/>
      <c r="G62" s="26"/>
      <c r="H62" s="21"/>
    </row>
    <row r="63" spans="1:8">
      <c r="A63" s="24"/>
      <c r="B63" s="4" t="s">
        <v>50</v>
      </c>
      <c r="C63" s="24">
        <v>2</v>
      </c>
      <c r="D63" s="25">
        <v>2.5</v>
      </c>
      <c r="E63" s="24" t="s">
        <v>32</v>
      </c>
      <c r="F63" s="25">
        <f>3</f>
        <v>3</v>
      </c>
      <c r="G63" s="25">
        <f t="shared" ref="G63:G65" si="12">ROUND(PRODUCT(C63:F63),2)</f>
        <v>15</v>
      </c>
      <c r="H63" s="4"/>
    </row>
    <row r="64" spans="1:8">
      <c r="A64" s="24"/>
      <c r="B64" s="4" t="s">
        <v>51</v>
      </c>
      <c r="C64" s="24">
        <v>1</v>
      </c>
      <c r="D64" s="25">
        <v>3.2850000000000001</v>
      </c>
      <c r="E64" s="24" t="s">
        <v>32</v>
      </c>
      <c r="F64" s="25">
        <f>3</f>
        <v>3</v>
      </c>
      <c r="G64" s="25">
        <f t="shared" si="12"/>
        <v>9.86</v>
      </c>
      <c r="H64" s="4"/>
    </row>
    <row r="65" spans="1:8">
      <c r="A65" s="24"/>
      <c r="B65" s="4" t="s">
        <v>53</v>
      </c>
      <c r="C65" s="24">
        <v>-1</v>
      </c>
      <c r="D65" s="25">
        <v>0.9</v>
      </c>
      <c r="E65" s="24" t="s">
        <v>32</v>
      </c>
      <c r="F65" s="25">
        <v>2.1</v>
      </c>
      <c r="G65" s="25">
        <f t="shared" si="12"/>
        <v>-1.89</v>
      </c>
      <c r="H65" s="4"/>
    </row>
    <row r="66" spans="1:8" s="22" customFormat="1">
      <c r="A66" s="20"/>
      <c r="B66" s="21" t="s">
        <v>149</v>
      </c>
      <c r="C66" s="20"/>
      <c r="D66" s="26"/>
      <c r="E66" s="20"/>
      <c r="F66" s="26"/>
      <c r="G66" s="26"/>
      <c r="H66" s="21"/>
    </row>
    <row r="67" spans="1:8">
      <c r="A67" s="24"/>
      <c r="B67" s="4" t="s">
        <v>50</v>
      </c>
      <c r="C67" s="24">
        <v>2</v>
      </c>
      <c r="D67" s="25">
        <v>6</v>
      </c>
      <c r="E67" s="24" t="s">
        <v>32</v>
      </c>
      <c r="F67" s="25">
        <f>3</f>
        <v>3</v>
      </c>
      <c r="G67" s="25">
        <f t="shared" ref="G67:G68" si="13">ROUND(PRODUCT(C67:F67),2)</f>
        <v>36</v>
      </c>
      <c r="H67" s="4"/>
    </row>
    <row r="68" spans="1:8">
      <c r="A68" s="24"/>
      <c r="B68" s="4" t="s">
        <v>51</v>
      </c>
      <c r="C68" s="24">
        <v>1</v>
      </c>
      <c r="D68" s="25">
        <v>1.95</v>
      </c>
      <c r="E68" s="24"/>
      <c r="F68" s="25">
        <f>3</f>
        <v>3</v>
      </c>
      <c r="G68" s="25">
        <f t="shared" si="13"/>
        <v>5.85</v>
      </c>
      <c r="H68" s="4"/>
    </row>
    <row r="69" spans="1:8" s="22" customFormat="1">
      <c r="A69" s="20"/>
      <c r="B69" s="21" t="s">
        <v>148</v>
      </c>
      <c r="C69" s="20"/>
      <c r="D69" s="26"/>
      <c r="E69" s="20"/>
      <c r="F69" s="26"/>
      <c r="G69" s="26"/>
      <c r="H69" s="21"/>
    </row>
    <row r="70" spans="1:8">
      <c r="A70" s="24"/>
      <c r="B70" s="4" t="s">
        <v>50</v>
      </c>
      <c r="C70" s="24">
        <v>2</v>
      </c>
      <c r="D70" s="25">
        <f>0.9+5.915+6.945+1.2</f>
        <v>14.96</v>
      </c>
      <c r="E70" s="24" t="s">
        <v>32</v>
      </c>
      <c r="F70" s="25">
        <f>3</f>
        <v>3</v>
      </c>
      <c r="G70" s="25">
        <f t="shared" ref="G70:G72" si="14">ROUND(PRODUCT(C70:F70),2)</f>
        <v>89.76</v>
      </c>
      <c r="H70" s="4"/>
    </row>
    <row r="71" spans="1:8">
      <c r="A71" s="24"/>
      <c r="B71" s="4" t="s">
        <v>53</v>
      </c>
      <c r="C71" s="24">
        <v>-5</v>
      </c>
      <c r="D71" s="25">
        <v>0.9</v>
      </c>
      <c r="E71" s="24" t="s">
        <v>32</v>
      </c>
      <c r="F71" s="25">
        <v>2.1</v>
      </c>
      <c r="G71" s="25">
        <f t="shared" si="14"/>
        <v>-9.4499999999999993</v>
      </c>
      <c r="H71" s="4"/>
    </row>
    <row r="72" spans="1:8">
      <c r="A72" s="24"/>
      <c r="B72" s="4" t="s">
        <v>54</v>
      </c>
      <c r="C72" s="24">
        <v>1</v>
      </c>
      <c r="D72" s="25">
        <v>17.265000000000001</v>
      </c>
      <c r="E72" s="24" t="s">
        <v>32</v>
      </c>
      <c r="F72" s="25">
        <v>11.09</v>
      </c>
      <c r="G72" s="25">
        <f t="shared" si="14"/>
        <v>191.47</v>
      </c>
      <c r="H72" s="4"/>
    </row>
    <row r="73" spans="1:8" s="22" customFormat="1">
      <c r="A73" s="20"/>
      <c r="B73" s="21"/>
      <c r="C73" s="20"/>
      <c r="D73" s="26"/>
      <c r="E73" s="125" t="s">
        <v>55</v>
      </c>
      <c r="F73" s="126"/>
      <c r="G73" s="26">
        <f>SUM(G6:G72)</f>
        <v>777.76000000000022</v>
      </c>
      <c r="H73" s="21"/>
    </row>
    <row r="74" spans="1:8" s="27" customFormat="1">
      <c r="B74"/>
      <c r="D74" s="28"/>
      <c r="F74" s="28"/>
      <c r="H74"/>
    </row>
    <row r="75" spans="1:8" s="27" customFormat="1">
      <c r="B75"/>
      <c r="D75" s="28"/>
      <c r="F75" s="28"/>
      <c r="H75"/>
    </row>
    <row r="76" spans="1:8" s="27" customFormat="1">
      <c r="B76"/>
      <c r="D76" s="28"/>
      <c r="F76" s="28"/>
      <c r="H76"/>
    </row>
    <row r="77" spans="1:8" s="27" customFormat="1">
      <c r="B77"/>
      <c r="D77" s="28"/>
      <c r="F77" s="28"/>
      <c r="H77"/>
    </row>
    <row r="78" spans="1:8" s="27" customFormat="1">
      <c r="B78"/>
      <c r="D78" s="28"/>
      <c r="F78" s="28"/>
      <c r="H78"/>
    </row>
    <row r="79" spans="1:8" s="27" customFormat="1">
      <c r="B79"/>
      <c r="D79" s="28"/>
      <c r="F79" s="28"/>
      <c r="H79"/>
    </row>
    <row r="80" spans="1:8" s="27" customFormat="1">
      <c r="B80"/>
      <c r="D80" s="28"/>
      <c r="F80" s="28"/>
      <c r="H80"/>
    </row>
    <row r="81" spans="2:8" s="27" customFormat="1">
      <c r="B81"/>
      <c r="D81" s="28"/>
      <c r="F81" s="28"/>
      <c r="H81"/>
    </row>
    <row r="82" spans="2:8" s="27" customFormat="1">
      <c r="B82"/>
      <c r="D82" s="28"/>
      <c r="F82" s="28"/>
      <c r="H82"/>
    </row>
    <row r="83" spans="2:8" s="27" customFormat="1">
      <c r="B83"/>
      <c r="D83" s="28"/>
      <c r="F83" s="28"/>
      <c r="H83"/>
    </row>
    <row r="84" spans="2:8" s="27" customFormat="1">
      <c r="B84"/>
      <c r="D84" s="28"/>
      <c r="F84" s="28"/>
      <c r="H84"/>
    </row>
    <row r="85" spans="2:8" s="27" customFormat="1">
      <c r="B85"/>
      <c r="D85" s="28"/>
      <c r="F85" s="28"/>
      <c r="H85"/>
    </row>
    <row r="86" spans="2:8" s="27" customFormat="1">
      <c r="B86"/>
      <c r="D86" s="28"/>
      <c r="F86" s="28"/>
      <c r="H86"/>
    </row>
    <row r="87" spans="2:8" s="27" customFormat="1">
      <c r="B87"/>
      <c r="D87" s="28"/>
      <c r="F87" s="28"/>
      <c r="H87"/>
    </row>
    <row r="88" spans="2:8" s="27" customFormat="1">
      <c r="B88"/>
      <c r="D88" s="28"/>
      <c r="F88" s="28"/>
      <c r="H88"/>
    </row>
    <row r="89" spans="2:8" s="27" customFormat="1">
      <c r="B89"/>
      <c r="D89" s="28"/>
      <c r="F89" s="28"/>
      <c r="H89"/>
    </row>
    <row r="90" spans="2:8" s="27" customFormat="1">
      <c r="B90"/>
      <c r="D90" s="28"/>
      <c r="F90" s="28"/>
      <c r="H90"/>
    </row>
    <row r="91" spans="2:8" s="27" customFormat="1">
      <c r="B91"/>
      <c r="D91" s="28"/>
      <c r="F91" s="28"/>
      <c r="H91"/>
    </row>
    <row r="92" spans="2:8" s="27" customFormat="1">
      <c r="B92"/>
      <c r="D92" s="28"/>
      <c r="F92" s="28"/>
      <c r="H92"/>
    </row>
    <row r="93" spans="2:8" s="27" customFormat="1">
      <c r="B93"/>
      <c r="D93" s="28"/>
      <c r="F93" s="28"/>
      <c r="H93"/>
    </row>
    <row r="94" spans="2:8" s="27" customFormat="1">
      <c r="B94"/>
      <c r="D94" s="28"/>
      <c r="F94" s="28"/>
      <c r="H94"/>
    </row>
    <row r="95" spans="2:8" s="27" customFormat="1">
      <c r="B95"/>
      <c r="D95" s="28"/>
      <c r="F95" s="28"/>
      <c r="H95"/>
    </row>
    <row r="96" spans="2:8" s="27" customFormat="1">
      <c r="B96"/>
      <c r="D96" s="28"/>
      <c r="F96" s="28"/>
      <c r="H96"/>
    </row>
    <row r="97" spans="2:8" s="27" customFormat="1">
      <c r="B97"/>
      <c r="D97" s="28"/>
      <c r="F97" s="28"/>
      <c r="H97"/>
    </row>
    <row r="98" spans="2:8" s="27" customFormat="1">
      <c r="B98"/>
      <c r="D98" s="28"/>
      <c r="F98" s="28"/>
      <c r="H98"/>
    </row>
    <row r="99" spans="2:8" s="27" customFormat="1">
      <c r="B99"/>
      <c r="D99" s="28"/>
      <c r="F99" s="28"/>
      <c r="H99"/>
    </row>
    <row r="100" spans="2:8" s="27" customFormat="1">
      <c r="B100"/>
      <c r="D100" s="28"/>
      <c r="F100" s="28"/>
      <c r="H100"/>
    </row>
    <row r="101" spans="2:8" s="27" customFormat="1">
      <c r="B101"/>
      <c r="D101" s="28"/>
      <c r="F101" s="28"/>
      <c r="H101"/>
    </row>
    <row r="102" spans="2:8" s="27" customFormat="1">
      <c r="B102"/>
      <c r="D102" s="28"/>
      <c r="F102" s="28"/>
      <c r="H102"/>
    </row>
    <row r="103" spans="2:8" s="27" customFormat="1">
      <c r="B103"/>
      <c r="D103" s="28"/>
      <c r="F103" s="28"/>
      <c r="H103"/>
    </row>
    <row r="104" spans="2:8" s="27" customFormat="1">
      <c r="B104"/>
      <c r="D104" s="28"/>
      <c r="F104" s="28"/>
      <c r="H104"/>
    </row>
    <row r="105" spans="2:8" s="27" customFormat="1">
      <c r="B105"/>
      <c r="D105" s="28"/>
      <c r="F105" s="28"/>
      <c r="H105"/>
    </row>
    <row r="106" spans="2:8" s="27" customFormat="1">
      <c r="B106"/>
      <c r="D106" s="28"/>
      <c r="F106" s="28"/>
      <c r="H106"/>
    </row>
    <row r="107" spans="2:8" s="27" customFormat="1">
      <c r="B107"/>
      <c r="D107" s="28"/>
      <c r="F107" s="28"/>
      <c r="H107"/>
    </row>
    <row r="108" spans="2:8" s="27" customFormat="1">
      <c r="B108"/>
      <c r="D108" s="28"/>
      <c r="F108" s="28"/>
      <c r="H108"/>
    </row>
    <row r="109" spans="2:8" s="27" customFormat="1">
      <c r="B109"/>
      <c r="D109" s="28"/>
      <c r="F109" s="28"/>
      <c r="H109"/>
    </row>
    <row r="110" spans="2:8" s="27" customFormat="1">
      <c r="B110"/>
      <c r="D110" s="28"/>
      <c r="F110" s="28"/>
      <c r="H110"/>
    </row>
    <row r="111" spans="2:8" s="27" customFormat="1">
      <c r="B111"/>
      <c r="D111" s="28"/>
      <c r="F111" s="28"/>
      <c r="H111"/>
    </row>
    <row r="112" spans="2:8" s="27" customFormat="1">
      <c r="B112"/>
      <c r="D112" s="28"/>
      <c r="F112" s="28"/>
      <c r="H112"/>
    </row>
    <row r="113" spans="2:8" s="27" customFormat="1">
      <c r="B113"/>
      <c r="D113" s="28"/>
      <c r="F113" s="28"/>
      <c r="H113"/>
    </row>
    <row r="114" spans="2:8" s="27" customFormat="1">
      <c r="B114"/>
      <c r="D114" s="28"/>
      <c r="F114" s="28"/>
      <c r="H114"/>
    </row>
    <row r="115" spans="2:8" s="27" customFormat="1">
      <c r="B115"/>
      <c r="D115" s="28"/>
      <c r="F115" s="28"/>
      <c r="H115"/>
    </row>
    <row r="116" spans="2:8" s="27" customFormat="1">
      <c r="B116"/>
      <c r="D116" s="28"/>
      <c r="F116" s="28"/>
      <c r="H116"/>
    </row>
    <row r="117" spans="2:8" s="27" customFormat="1">
      <c r="B117"/>
      <c r="D117" s="28"/>
      <c r="F117" s="28"/>
      <c r="H117"/>
    </row>
    <row r="118" spans="2:8" s="27" customFormat="1">
      <c r="B118"/>
      <c r="D118" s="28"/>
      <c r="F118" s="28"/>
      <c r="H118"/>
    </row>
    <row r="119" spans="2:8" s="27" customFormat="1">
      <c r="B119"/>
      <c r="D119" s="28"/>
      <c r="F119" s="28"/>
      <c r="H119"/>
    </row>
    <row r="120" spans="2:8" s="27" customFormat="1">
      <c r="B120"/>
      <c r="D120" s="28"/>
      <c r="F120" s="28"/>
      <c r="H120"/>
    </row>
    <row r="121" spans="2:8" s="27" customFormat="1">
      <c r="B121"/>
      <c r="D121" s="28"/>
      <c r="F121" s="28"/>
      <c r="H121"/>
    </row>
    <row r="122" spans="2:8" s="27" customFormat="1">
      <c r="B122"/>
      <c r="D122" s="28"/>
      <c r="F122" s="28"/>
      <c r="H122"/>
    </row>
    <row r="123" spans="2:8" s="27" customFormat="1">
      <c r="B123"/>
      <c r="D123" s="28"/>
      <c r="F123" s="28"/>
      <c r="H123"/>
    </row>
    <row r="124" spans="2:8" s="27" customFormat="1">
      <c r="B124"/>
      <c r="D124" s="28"/>
      <c r="F124" s="28"/>
      <c r="H124"/>
    </row>
    <row r="125" spans="2:8" s="27" customFormat="1">
      <c r="B125"/>
      <c r="D125" s="28"/>
      <c r="F125" s="28"/>
      <c r="H125"/>
    </row>
    <row r="126" spans="2:8" s="27" customFormat="1">
      <c r="B126"/>
      <c r="D126" s="28"/>
      <c r="F126" s="28"/>
      <c r="H126"/>
    </row>
    <row r="127" spans="2:8" s="27" customFormat="1">
      <c r="B127"/>
      <c r="D127" s="28"/>
      <c r="F127" s="28"/>
      <c r="H127"/>
    </row>
    <row r="128" spans="2:8" s="27" customFormat="1">
      <c r="B128"/>
      <c r="D128" s="28"/>
      <c r="F128" s="28"/>
      <c r="H128"/>
    </row>
    <row r="129" spans="2:8" s="27" customFormat="1">
      <c r="B129"/>
      <c r="D129" s="28"/>
      <c r="F129" s="28"/>
      <c r="H129"/>
    </row>
    <row r="130" spans="2:8" s="27" customFormat="1">
      <c r="B130"/>
      <c r="D130" s="28"/>
      <c r="F130" s="28"/>
      <c r="H130"/>
    </row>
    <row r="131" spans="2:8" s="27" customFormat="1">
      <c r="B131"/>
      <c r="D131" s="28"/>
      <c r="F131" s="28"/>
      <c r="H131"/>
    </row>
    <row r="132" spans="2:8" s="27" customFormat="1">
      <c r="B132"/>
      <c r="D132" s="28"/>
      <c r="F132" s="28"/>
      <c r="H132"/>
    </row>
    <row r="133" spans="2:8" s="27" customFormat="1">
      <c r="B133"/>
      <c r="D133" s="28"/>
      <c r="F133" s="28"/>
      <c r="H133"/>
    </row>
    <row r="134" spans="2:8" s="27" customFormat="1">
      <c r="B134"/>
      <c r="D134" s="28"/>
      <c r="F134" s="28"/>
      <c r="H134"/>
    </row>
    <row r="135" spans="2:8" s="27" customFormat="1">
      <c r="B135"/>
      <c r="D135" s="28"/>
      <c r="F135" s="28"/>
      <c r="H135"/>
    </row>
    <row r="136" spans="2:8" s="27" customFormat="1">
      <c r="B136"/>
      <c r="D136" s="28"/>
      <c r="F136" s="28"/>
      <c r="H136"/>
    </row>
    <row r="137" spans="2:8" s="27" customFormat="1">
      <c r="B137"/>
      <c r="D137" s="28"/>
      <c r="F137" s="28"/>
      <c r="H137"/>
    </row>
    <row r="138" spans="2:8" s="27" customFormat="1">
      <c r="B138"/>
      <c r="D138" s="28"/>
      <c r="F138" s="28"/>
      <c r="H138"/>
    </row>
    <row r="139" spans="2:8" s="27" customFormat="1">
      <c r="B139"/>
      <c r="D139" s="28"/>
      <c r="F139" s="28"/>
      <c r="H139"/>
    </row>
    <row r="140" spans="2:8" s="27" customFormat="1">
      <c r="B140"/>
      <c r="D140" s="28"/>
      <c r="F140" s="28"/>
      <c r="H140"/>
    </row>
    <row r="141" spans="2:8" s="27" customFormat="1">
      <c r="B141"/>
      <c r="D141" s="28"/>
      <c r="F141" s="28"/>
      <c r="H141"/>
    </row>
    <row r="142" spans="2:8" s="27" customFormat="1">
      <c r="B142"/>
      <c r="D142" s="28"/>
      <c r="F142" s="28"/>
      <c r="H142"/>
    </row>
    <row r="143" spans="2:8" s="27" customFormat="1">
      <c r="B143"/>
      <c r="D143" s="28"/>
      <c r="H143"/>
    </row>
    <row r="144" spans="2:8" s="27" customFormat="1">
      <c r="B144"/>
      <c r="D144" s="28"/>
      <c r="H144"/>
    </row>
    <row r="145" spans="2:8" s="27" customFormat="1">
      <c r="B145"/>
      <c r="D145" s="28"/>
      <c r="H145"/>
    </row>
    <row r="146" spans="2:8" s="27" customFormat="1">
      <c r="B146"/>
      <c r="D146" s="28"/>
      <c r="H146"/>
    </row>
    <row r="147" spans="2:8" s="27" customFormat="1">
      <c r="B147"/>
      <c r="D147" s="28"/>
      <c r="H147"/>
    </row>
    <row r="148" spans="2:8" s="27" customFormat="1">
      <c r="B148"/>
      <c r="D148" s="28"/>
      <c r="H148"/>
    </row>
    <row r="149" spans="2:8" s="27" customFormat="1">
      <c r="B149"/>
      <c r="D149" s="28"/>
      <c r="H149"/>
    </row>
    <row r="150" spans="2:8" s="27" customFormat="1">
      <c r="B150"/>
      <c r="D150" s="28"/>
      <c r="H150"/>
    </row>
    <row r="151" spans="2:8" s="27" customFormat="1">
      <c r="B151"/>
      <c r="D151" s="28"/>
      <c r="H151"/>
    </row>
    <row r="152" spans="2:8" s="27" customFormat="1">
      <c r="B152"/>
      <c r="D152" s="28"/>
      <c r="H152"/>
    </row>
  </sheetData>
  <mergeCells count="4">
    <mergeCell ref="A1:H1"/>
    <mergeCell ref="E73:F73"/>
    <mergeCell ref="A19:G21"/>
    <mergeCell ref="A17:G17"/>
  </mergeCells>
  <printOptions horizontalCentered="1"/>
  <pageMargins left="0.70866141732283472" right="0.70866141732283472" top="0.74803149606299213" bottom="0.74803149606299213" header="0.31496062992125984" footer="0.31496062992125984"/>
  <pageSetup paperSize="9" scale="69" fitToHeight="4" orientation="portrait"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Final Abstract</vt:lpstr>
      <vt:lpstr>Deailed Abstract</vt:lpstr>
      <vt:lpstr>BoQ</vt:lpstr>
      <vt:lpstr>Drawing</vt:lpstr>
      <vt:lpstr>BBS</vt:lpstr>
      <vt:lpstr>Repair &amp; Renovation_Plaza &amp; Off</vt:lpstr>
      <vt:lpstr>Building Painting</vt:lpstr>
      <vt:lpstr>BBS!Print_Area</vt:lpstr>
      <vt:lpstr>BoQ!Print_Area</vt:lpstr>
      <vt:lpstr>'Building Painting'!Print_Area</vt:lpstr>
      <vt:lpstr>'Deailed Abstract'!Print_Area</vt:lpstr>
      <vt:lpstr>Drawing!Print_Area</vt:lpstr>
      <vt:lpstr>'Final Abstract'!Print_Area</vt:lpstr>
      <vt:lpstr>'Repair &amp; Renovation_Plaza &amp; Off'!Print_Area</vt:lpstr>
      <vt:lpstr>BoQ!Print_Titles</vt:lpstr>
      <vt:lpstr>'Building Painting'!Print_Titles</vt:lpstr>
      <vt:lpstr>'Repair &amp; Renovation_Plaza &amp; Off'!Print_Titles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Jithendra Babu</dc:creator>
  <cp:lastModifiedBy>Sanjeev Kumar Sharma</cp:lastModifiedBy>
  <cp:lastPrinted>2026-02-04T16:26:41Z</cp:lastPrinted>
  <dcterms:created xsi:type="dcterms:W3CDTF">2015-06-05T18:17:20Z</dcterms:created>
  <dcterms:modified xsi:type="dcterms:W3CDTF">2026-02-04T16:26:43Z</dcterms:modified>
</cp:coreProperties>
</file>